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3"/>
  </bookViews>
  <sheets>
    <sheet name="Доходы " sheetId="7" r:id="rId1"/>
    <sheet name="расходы 2024г." sheetId="4" r:id="rId2"/>
    <sheet name="ведомст 2024" sheetId="5" r:id="rId3"/>
    <sheet name="Источ фин деф 2024 г" sheetId="6" r:id="rId4"/>
  </sheets>
  <definedNames>
    <definedName name="_xlnm._FilterDatabase" localSheetId="2" hidden="1">'ведомст 2024'!$B$7:$Y$191</definedName>
    <definedName name="Date" localSheetId="2">'ведомст 2024'!#REF!</definedName>
    <definedName name="Date" localSheetId="1">'расходы 2024г.'!#REF!</definedName>
    <definedName name="Date">#REF!</definedName>
    <definedName name="Dohod" localSheetId="2">'ведомст 2024'!#REF!</definedName>
    <definedName name="Dohod" localSheetId="1">'расходы 2024г.'!#REF!</definedName>
    <definedName name="Dohod">#REF!</definedName>
    <definedName name="ghs" localSheetId="2">'ведомст 2024'!#REF!</definedName>
    <definedName name="ghs" localSheetId="1">'расходы 2024г.'!#REF!</definedName>
    <definedName name="ghs">#REF!</definedName>
    <definedName name="Table" localSheetId="2">#REF!</definedName>
    <definedName name="Table" localSheetId="1">#REF!</definedName>
    <definedName name="Table">#REF!</definedName>
    <definedName name="Table1" localSheetId="2">'ведомст 2024'!#REF!</definedName>
    <definedName name="Table1" localSheetId="1">'расходы 2024г.'!#REF!</definedName>
    <definedName name="Table1">#REF!</definedName>
    <definedName name="Table2" localSheetId="2">#REF!</definedName>
    <definedName name="Table2" localSheetId="1">#REF!</definedName>
    <definedName name="Table2">#REF!</definedName>
    <definedName name="Table3" localSheetId="2">#REF!</definedName>
    <definedName name="Table3" localSheetId="1">#REF!</definedName>
    <definedName name="Table3">#REF!</definedName>
    <definedName name="абв" localSheetId="2">#REF!</definedName>
    <definedName name="абв" localSheetId="1">#REF!</definedName>
    <definedName name="абв">#REF!</definedName>
    <definedName name="ввавы" localSheetId="2">'ведомст 2024'!#REF!</definedName>
    <definedName name="ввавы" localSheetId="1">'расходы 2024г.'!#REF!</definedName>
    <definedName name="ввавы">#REF!</definedName>
    <definedName name="Глав_бух" localSheetId="2">#REF!</definedName>
    <definedName name="Глав_бух">#REF!</definedName>
    <definedName name="Дата" localSheetId="2">'ведомст 2024'!#REF!</definedName>
    <definedName name="Дата" localSheetId="1">'расходы 2024г.'!#REF!</definedName>
    <definedName name="Дата">#REF!</definedName>
    <definedName name="Наим_бюджета" localSheetId="2">'ведомст 2024'!$A$1</definedName>
    <definedName name="Наим_бюджета" localSheetId="1">'расходы 2024г.'!$A$1</definedName>
    <definedName name="Наим_бюджета">#REF!</definedName>
    <definedName name="_xlnm.Print_Area" localSheetId="0">'Доходы '!$A$1:$F$60</definedName>
    <definedName name="при">#REF!</definedName>
    <definedName name="привет" localSheetId="2">#REF!</definedName>
    <definedName name="привет" localSheetId="1">#REF!</definedName>
    <definedName name="привет">#REF!</definedName>
    <definedName name="Приложение3">#REF!</definedName>
    <definedName name="Расходы" localSheetId="2">#REF!</definedName>
    <definedName name="Расходы" localSheetId="1">#REF!</definedName>
    <definedName name="Расходы">#REF!</definedName>
    <definedName name="Рук_фин_экон_службы" localSheetId="2">#REF!</definedName>
    <definedName name="Рук_фин_экон_службы">#REF!</definedName>
    <definedName name="Руководитель" localSheetId="2">#REF!</definedName>
    <definedName name="Руководитель">#REF!</definedName>
    <definedName name="Таблица_доходов" localSheetId="2">'ведомст 2024'!#REF!</definedName>
    <definedName name="Таблица_доходов" localSheetId="1">'расходы 2024г.'!#REF!</definedName>
    <definedName name="Таблица_доходов">#REF!</definedName>
    <definedName name="Таблица1" localSheetId="2">'ведомст 2024'!#REF!</definedName>
    <definedName name="Таблица1" localSheetId="1">'расходы 2024г.'!#REF!</definedName>
    <definedName name="Таблица1">#REF!</definedName>
    <definedName name="Таблица2" localSheetId="2">#REF!</definedName>
    <definedName name="Таблица2">#REF!</definedName>
    <definedName name="Таблица3" localSheetId="2">#REF!</definedName>
    <definedName name="Таблица3">#REF!</definedName>
    <definedName name="ываыф">#REF!</definedName>
  </definedNames>
  <calcPr calcId="152511"/>
</workbook>
</file>

<file path=xl/calcChain.xml><?xml version="1.0" encoding="utf-8"?>
<calcChain xmlns="http://schemas.openxmlformats.org/spreadsheetml/2006/main">
  <c r="W80" i="5" l="1"/>
  <c r="X17" i="5" l="1"/>
  <c r="X22" i="5"/>
  <c r="X24" i="5"/>
  <c r="X26" i="5"/>
  <c r="X29" i="5"/>
  <c r="X35" i="5"/>
  <c r="X40" i="5"/>
  <c r="X43" i="5"/>
  <c r="X49" i="5"/>
  <c r="X52" i="5"/>
  <c r="X55" i="5"/>
  <c r="X58" i="5"/>
  <c r="X63" i="5"/>
  <c r="X66" i="5"/>
  <c r="X71" i="5"/>
  <c r="X74" i="5"/>
  <c r="X77" i="5"/>
  <c r="X79" i="5"/>
  <c r="X82" i="5"/>
  <c r="X85" i="5"/>
  <c r="X88" i="5"/>
  <c r="X91" i="5"/>
  <c r="X94" i="5"/>
  <c r="X97" i="5"/>
  <c r="X100" i="5"/>
  <c r="X103" i="5"/>
  <c r="X106" i="5"/>
  <c r="X108" i="5"/>
  <c r="X111" i="5"/>
  <c r="X114" i="5"/>
  <c r="X117" i="5"/>
  <c r="X122" i="5"/>
  <c r="X125" i="5"/>
  <c r="X128" i="5"/>
  <c r="X134" i="5"/>
  <c r="X137" i="5"/>
  <c r="X142" i="5"/>
  <c r="X145" i="5"/>
  <c r="X148" i="5"/>
  <c r="X150" i="5"/>
  <c r="X153" i="5"/>
  <c r="X156" i="5"/>
  <c r="X158" i="5"/>
  <c r="X161" i="5"/>
  <c r="X164" i="5"/>
  <c r="X167" i="5"/>
  <c r="X170" i="5"/>
  <c r="X173" i="5"/>
  <c r="X176" i="5"/>
  <c r="X182" i="5"/>
  <c r="X184" i="5"/>
  <c r="X187" i="5"/>
  <c r="X191" i="5"/>
  <c r="X193" i="5"/>
  <c r="X196" i="5"/>
  <c r="X199" i="5"/>
  <c r="X202" i="5"/>
  <c r="X205" i="5"/>
  <c r="X207" i="5"/>
  <c r="X209" i="5"/>
  <c r="X211" i="5"/>
  <c r="X214" i="5"/>
  <c r="X217" i="5"/>
  <c r="X220" i="5"/>
  <c r="X222" i="5"/>
  <c r="X225" i="5"/>
  <c r="X228" i="5"/>
  <c r="X230" i="5"/>
  <c r="X236" i="5"/>
  <c r="X239" i="5"/>
  <c r="X245" i="5"/>
  <c r="X250" i="5"/>
  <c r="X256" i="5"/>
  <c r="W235" i="5"/>
  <c r="W234" i="5" s="1"/>
  <c r="V235" i="5"/>
  <c r="W255" i="5"/>
  <c r="W254" i="5" s="1"/>
  <c r="X254" i="5" s="1"/>
  <c r="V255" i="5"/>
  <c r="V254" i="5" s="1"/>
  <c r="V253" i="5" s="1"/>
  <c r="V252" i="5" s="1"/>
  <c r="V251" i="5" s="1"/>
  <c r="W249" i="5"/>
  <c r="X249" i="5" s="1"/>
  <c r="W244" i="5"/>
  <c r="V249" i="5"/>
  <c r="V248" i="5" s="1"/>
  <c r="V247" i="5" s="1"/>
  <c r="V246" i="5" s="1"/>
  <c r="K30" i="4" s="1"/>
  <c r="V244" i="5"/>
  <c r="V243" i="5" s="1"/>
  <c r="V242" i="5" s="1"/>
  <c r="V241" i="5" s="1"/>
  <c r="K29" i="4" s="1"/>
  <c r="W238" i="5"/>
  <c r="W237" i="5" s="1"/>
  <c r="V238" i="5"/>
  <c r="V237" i="5" s="1"/>
  <c r="V234" i="5"/>
  <c r="W229" i="5"/>
  <c r="X229" i="5" s="1"/>
  <c r="V229" i="5"/>
  <c r="W227" i="5"/>
  <c r="V227" i="5"/>
  <c r="W224" i="5"/>
  <c r="W223" i="5" s="1"/>
  <c r="X223" i="5" s="1"/>
  <c r="V224" i="5"/>
  <c r="V223" i="5" s="1"/>
  <c r="W221" i="5"/>
  <c r="W219" i="5"/>
  <c r="X219" i="5" s="1"/>
  <c r="V221" i="5"/>
  <c r="V219" i="5"/>
  <c r="W216" i="5"/>
  <c r="W215" i="5" s="1"/>
  <c r="V216" i="5"/>
  <c r="V215" i="5" s="1"/>
  <c r="W213" i="5"/>
  <c r="W212" i="5" s="1"/>
  <c r="X212" i="5" s="1"/>
  <c r="V213" i="5"/>
  <c r="V212" i="5" s="1"/>
  <c r="W210" i="5"/>
  <c r="W208" i="5"/>
  <c r="W206" i="5"/>
  <c r="W204" i="5"/>
  <c r="V210" i="5"/>
  <c r="V208" i="5"/>
  <c r="V206" i="5"/>
  <c r="V204" i="5"/>
  <c r="W201" i="5"/>
  <c r="W200" i="5" s="1"/>
  <c r="V201" i="5"/>
  <c r="V200" i="5" s="1"/>
  <c r="W198" i="5"/>
  <c r="W197" i="5" s="1"/>
  <c r="X197" i="5" s="1"/>
  <c r="V198" i="5"/>
  <c r="V197" i="5" s="1"/>
  <c r="W195" i="5"/>
  <c r="W194" i="5" s="1"/>
  <c r="V195" i="5"/>
  <c r="V194" i="5" s="1"/>
  <c r="W192" i="5"/>
  <c r="X192" i="5" s="1"/>
  <c r="W190" i="5"/>
  <c r="V192" i="5"/>
  <c r="V190" i="5"/>
  <c r="W186" i="5"/>
  <c r="W185" i="5" s="1"/>
  <c r="X185" i="5" s="1"/>
  <c r="V186" i="5"/>
  <c r="V185" i="5" s="1"/>
  <c r="W183" i="5"/>
  <c r="W181" i="5"/>
  <c r="X181" i="5" s="1"/>
  <c r="V183" i="5"/>
  <c r="V181" i="5"/>
  <c r="W175" i="5"/>
  <c r="W174" i="5" s="1"/>
  <c r="V175" i="5"/>
  <c r="V174" i="5" s="1"/>
  <c r="W172" i="5"/>
  <c r="W171" i="5" s="1"/>
  <c r="X171" i="5" s="1"/>
  <c r="V172" i="5"/>
  <c r="V171" i="5" s="1"/>
  <c r="W169" i="5"/>
  <c r="W168" i="5" s="1"/>
  <c r="V169" i="5"/>
  <c r="V168" i="5" s="1"/>
  <c r="W166" i="5"/>
  <c r="W165" i="5" s="1"/>
  <c r="X165" i="5" s="1"/>
  <c r="V166" i="5"/>
  <c r="V165" i="5" s="1"/>
  <c r="W163" i="5"/>
  <c r="W162" i="5" s="1"/>
  <c r="V163" i="5"/>
  <c r="V162" i="5" s="1"/>
  <c r="W160" i="5"/>
  <c r="W159" i="5" s="1"/>
  <c r="X159" i="5" s="1"/>
  <c r="V160" i="5"/>
  <c r="V159" i="5" s="1"/>
  <c r="W157" i="5"/>
  <c r="W155" i="5"/>
  <c r="X155" i="5" s="1"/>
  <c r="V157" i="5"/>
  <c r="V155" i="5"/>
  <c r="W152" i="5"/>
  <c r="W151" i="5" s="1"/>
  <c r="V152" i="5"/>
  <c r="V151" i="5" s="1"/>
  <c r="W149" i="5"/>
  <c r="X149" i="5" s="1"/>
  <c r="V149" i="5"/>
  <c r="W147" i="5"/>
  <c r="V147" i="5"/>
  <c r="W143" i="5"/>
  <c r="X143" i="5" s="1"/>
  <c r="W144" i="5"/>
  <c r="V144" i="5"/>
  <c r="V143" i="5" s="1"/>
  <c r="W141" i="5"/>
  <c r="V141" i="5"/>
  <c r="V140" i="5" s="1"/>
  <c r="W136" i="5"/>
  <c r="W135" i="5" s="1"/>
  <c r="V136" i="5"/>
  <c r="V135" i="5" s="1"/>
  <c r="W133" i="5"/>
  <c r="X133" i="5" s="1"/>
  <c r="V133" i="5"/>
  <c r="V132" i="5" s="1"/>
  <c r="W127" i="5"/>
  <c r="V127" i="5"/>
  <c r="V126" i="5" s="1"/>
  <c r="W124" i="5"/>
  <c r="W123" i="5" s="1"/>
  <c r="X123" i="5" s="1"/>
  <c r="V124" i="5"/>
  <c r="V123" i="5" s="1"/>
  <c r="W121" i="5"/>
  <c r="W120" i="5" s="1"/>
  <c r="V121" i="5"/>
  <c r="V120" i="5" s="1"/>
  <c r="W116" i="5"/>
  <c r="W115" i="5" s="1"/>
  <c r="X115" i="5" s="1"/>
  <c r="V116" i="5"/>
  <c r="V115" i="5" s="1"/>
  <c r="W113" i="5"/>
  <c r="W112" i="5" s="1"/>
  <c r="V113" i="5"/>
  <c r="V112" i="5" s="1"/>
  <c r="W110" i="5"/>
  <c r="W109" i="5" s="1"/>
  <c r="X109" i="5" s="1"/>
  <c r="V110" i="5"/>
  <c r="V109" i="5" s="1"/>
  <c r="W107" i="5"/>
  <c r="W105" i="5"/>
  <c r="X105" i="5" s="1"/>
  <c r="V107" i="5"/>
  <c r="V105" i="5"/>
  <c r="W102" i="5"/>
  <c r="W101" i="5" s="1"/>
  <c r="V102" i="5"/>
  <c r="V101" i="5" s="1"/>
  <c r="W99" i="5"/>
  <c r="W98" i="5" s="1"/>
  <c r="X98" i="5" s="1"/>
  <c r="V99" i="5"/>
  <c r="V98" i="5" s="1"/>
  <c r="W96" i="5"/>
  <c r="W95" i="5" s="1"/>
  <c r="V96" i="5"/>
  <c r="V95" i="5" s="1"/>
  <c r="W93" i="5"/>
  <c r="W92" i="5" s="1"/>
  <c r="X92" i="5" s="1"/>
  <c r="V93" i="5"/>
  <c r="V92" i="5" s="1"/>
  <c r="W90" i="5"/>
  <c r="W89" i="5" s="1"/>
  <c r="V90" i="5"/>
  <c r="V89" i="5" s="1"/>
  <c r="W87" i="5"/>
  <c r="W86" i="5" s="1"/>
  <c r="X86" i="5" s="1"/>
  <c r="V87" i="5"/>
  <c r="V86" i="5" s="1"/>
  <c r="W84" i="5"/>
  <c r="W83" i="5" s="1"/>
  <c r="V84" i="5"/>
  <c r="V83" i="5" s="1"/>
  <c r="W81" i="5"/>
  <c r="X80" i="5" s="1"/>
  <c r="V81" i="5"/>
  <c r="V80" i="5" s="1"/>
  <c r="W78" i="5"/>
  <c r="W76" i="5"/>
  <c r="X76" i="5" s="1"/>
  <c r="V78" i="5"/>
  <c r="V76" i="5"/>
  <c r="W73" i="5"/>
  <c r="W72" i="5" s="1"/>
  <c r="V73" i="5"/>
  <c r="V72" i="5" s="1"/>
  <c r="W70" i="5"/>
  <c r="W69" i="5" s="1"/>
  <c r="X69" i="5" s="1"/>
  <c r="V70" i="5"/>
  <c r="V69" i="5" s="1"/>
  <c r="W65" i="5"/>
  <c r="W64" i="5" s="1"/>
  <c r="V65" i="5"/>
  <c r="V64" i="5" s="1"/>
  <c r="W62" i="5"/>
  <c r="W61" i="5" s="1"/>
  <c r="X61" i="5" s="1"/>
  <c r="V62" i="5"/>
  <c r="V61" i="5" s="1"/>
  <c r="W57" i="5"/>
  <c r="W56" i="5" s="1"/>
  <c r="V57" i="5"/>
  <c r="V56" i="5" s="1"/>
  <c r="W54" i="5"/>
  <c r="W53" i="5" s="1"/>
  <c r="X53" i="5" s="1"/>
  <c r="V54" i="5"/>
  <c r="V53" i="5" s="1"/>
  <c r="W51" i="5"/>
  <c r="W50" i="5" s="1"/>
  <c r="V51" i="5"/>
  <c r="V50" i="5" s="1"/>
  <c r="W48" i="5"/>
  <c r="W47" i="5" s="1"/>
  <c r="X47" i="5" s="1"/>
  <c r="V48" i="5"/>
  <c r="V47" i="5" s="1"/>
  <c r="W42" i="5"/>
  <c r="W41" i="5" s="1"/>
  <c r="V42" i="5"/>
  <c r="V41" i="5" s="1"/>
  <c r="W39" i="5"/>
  <c r="W38" i="5" s="1"/>
  <c r="X38" i="5" s="1"/>
  <c r="V39" i="5"/>
  <c r="V38" i="5" s="1"/>
  <c r="W34" i="5"/>
  <c r="W33" i="5" s="1"/>
  <c r="W32" i="5" s="1"/>
  <c r="W31" i="5" s="1"/>
  <c r="V34" i="5"/>
  <c r="V33" i="5" s="1"/>
  <c r="V32" i="5" s="1"/>
  <c r="V31" i="5" s="1"/>
  <c r="K15" i="4" s="1"/>
  <c r="W28" i="5"/>
  <c r="W27" i="5" s="1"/>
  <c r="X27" i="5" s="1"/>
  <c r="V28" i="5"/>
  <c r="V27" i="5" s="1"/>
  <c r="W25" i="5"/>
  <c r="V25" i="5"/>
  <c r="W23" i="5"/>
  <c r="X23" i="5" s="1"/>
  <c r="V23" i="5"/>
  <c r="W21" i="5"/>
  <c r="V21" i="5"/>
  <c r="W16" i="5"/>
  <c r="W15" i="5" s="1"/>
  <c r="W14" i="5" s="1"/>
  <c r="W13" i="5" s="1"/>
  <c r="L12" i="4" s="1"/>
  <c r="V16" i="5"/>
  <c r="V15" i="5" s="1"/>
  <c r="V14" i="5" s="1"/>
  <c r="V13" i="5" s="1"/>
  <c r="K12" i="4" s="1"/>
  <c r="X206" i="5" l="1"/>
  <c r="W248" i="5"/>
  <c r="X248" i="5" s="1"/>
  <c r="W132" i="5"/>
  <c r="X132" i="5" s="1"/>
  <c r="X141" i="5"/>
  <c r="X208" i="5"/>
  <c r="X21" i="5"/>
  <c r="X25" i="5"/>
  <c r="X31" i="5"/>
  <c r="X41" i="5"/>
  <c r="X50" i="5"/>
  <c r="X56" i="5"/>
  <c r="X64" i="5"/>
  <c r="X72" i="5"/>
  <c r="X78" i="5"/>
  <c r="X83" i="5"/>
  <c r="X89" i="5"/>
  <c r="X95" i="5"/>
  <c r="X101" i="5"/>
  <c r="X107" i="5"/>
  <c r="X112" i="5"/>
  <c r="X120" i="5"/>
  <c r="X127" i="5"/>
  <c r="X147" i="5"/>
  <c r="X151" i="5"/>
  <c r="X157" i="5"/>
  <c r="X162" i="5"/>
  <c r="X168" i="5"/>
  <c r="X174" i="5"/>
  <c r="X183" i="5"/>
  <c r="X194" i="5"/>
  <c r="X200" i="5"/>
  <c r="X210" i="5"/>
  <c r="X215" i="5"/>
  <c r="X221" i="5"/>
  <c r="X227" i="5"/>
  <c r="X244" i="5"/>
  <c r="X234" i="5"/>
  <c r="X135" i="5"/>
  <c r="X144" i="5"/>
  <c r="X190" i="5"/>
  <c r="X204" i="5"/>
  <c r="X237" i="5"/>
  <c r="W243" i="5"/>
  <c r="X243" i="5" s="1"/>
  <c r="X255" i="5"/>
  <c r="W126" i="5"/>
  <c r="X126" i="5" s="1"/>
  <c r="W140" i="5"/>
  <c r="X140" i="5" s="1"/>
  <c r="V226" i="5"/>
  <c r="W242" i="5"/>
  <c r="W253" i="5"/>
  <c r="X213" i="5"/>
  <c r="X201" i="5"/>
  <c r="X169" i="5"/>
  <c r="X121" i="5"/>
  <c r="X113" i="5"/>
  <c r="X93" i="5"/>
  <c r="X81" i="5"/>
  <c r="X73" i="5"/>
  <c r="X65" i="5"/>
  <c r="X57" i="5"/>
  <c r="X33" i="5"/>
  <c r="X13" i="5"/>
  <c r="W233" i="5"/>
  <c r="X238" i="5"/>
  <c r="X198" i="5"/>
  <c r="X186" i="5"/>
  <c r="X166" i="5"/>
  <c r="X110" i="5"/>
  <c r="X102" i="5"/>
  <c r="X90" i="5"/>
  <c r="X70" i="5"/>
  <c r="X62" i="5"/>
  <c r="X54" i="5"/>
  <c r="X42" i="5"/>
  <c r="X34" i="5"/>
  <c r="X14" i="5"/>
  <c r="L15" i="4"/>
  <c r="X235" i="5"/>
  <c r="X195" i="5"/>
  <c r="X175" i="5"/>
  <c r="X163" i="5"/>
  <c r="X99" i="5"/>
  <c r="X87" i="5"/>
  <c r="X51" i="5"/>
  <c r="X39" i="5"/>
  <c r="X15" i="5"/>
  <c r="K32" i="4"/>
  <c r="W226" i="5"/>
  <c r="X224" i="5"/>
  <c r="X216" i="5"/>
  <c r="X172" i="5"/>
  <c r="X160" i="5"/>
  <c r="X152" i="5"/>
  <c r="X136" i="5"/>
  <c r="X124" i="5"/>
  <c r="X116" i="5"/>
  <c r="X96" i="5"/>
  <c r="X84" i="5"/>
  <c r="X48" i="5"/>
  <c r="X32" i="5"/>
  <c r="X28" i="5"/>
  <c r="X16" i="5"/>
  <c r="V240" i="5"/>
  <c r="V233" i="5"/>
  <c r="V232" i="5" s="1"/>
  <c r="W154" i="5"/>
  <c r="W180" i="5"/>
  <c r="W189" i="5"/>
  <c r="W203" i="5"/>
  <c r="W218" i="5"/>
  <c r="V218" i="5"/>
  <c r="V203" i="5"/>
  <c r="V189" i="5"/>
  <c r="V180" i="5"/>
  <c r="V179" i="5" s="1"/>
  <c r="V178" i="5" s="1"/>
  <c r="V154" i="5"/>
  <c r="W20" i="5"/>
  <c r="W146" i="5"/>
  <c r="W75" i="5"/>
  <c r="W104" i="5"/>
  <c r="V146" i="5"/>
  <c r="W131" i="5"/>
  <c r="V131" i="5"/>
  <c r="V130" i="5" s="1"/>
  <c r="K23" i="4" s="1"/>
  <c r="W60" i="5"/>
  <c r="V20" i="5"/>
  <c r="V19" i="5" s="1"/>
  <c r="V18" i="5" s="1"/>
  <c r="V119" i="5"/>
  <c r="V118" i="5" s="1"/>
  <c r="K21" i="4" s="1"/>
  <c r="V104" i="5"/>
  <c r="V75" i="5"/>
  <c r="V60" i="5"/>
  <c r="V59" i="5" s="1"/>
  <c r="K19" i="4" s="1"/>
  <c r="W46" i="5"/>
  <c r="V46" i="5"/>
  <c r="V45" i="5" s="1"/>
  <c r="K18" i="4" s="1"/>
  <c r="W37" i="5"/>
  <c r="V37" i="5"/>
  <c r="V36" i="5" s="1"/>
  <c r="E32" i="7"/>
  <c r="D32" i="7"/>
  <c r="E11" i="7"/>
  <c r="D12" i="7"/>
  <c r="D11" i="7" s="1"/>
  <c r="D13" i="7"/>
  <c r="W247" i="5" l="1"/>
  <c r="X218" i="5"/>
  <c r="V12" i="5"/>
  <c r="K13" i="4"/>
  <c r="W36" i="5"/>
  <c r="X37" i="5"/>
  <c r="W19" i="5"/>
  <c r="X20" i="5"/>
  <c r="W188" i="5"/>
  <c r="X189" i="5"/>
  <c r="W246" i="5"/>
  <c r="X247" i="5"/>
  <c r="W130" i="5"/>
  <c r="X131" i="5"/>
  <c r="W139" i="5"/>
  <c r="X154" i="5"/>
  <c r="W252" i="5"/>
  <c r="X253" i="5"/>
  <c r="W232" i="5"/>
  <c r="X233" i="5"/>
  <c r="X203" i="5"/>
  <c r="V231" i="5"/>
  <c r="K27" i="4"/>
  <c r="V30" i="5"/>
  <c r="K16" i="4"/>
  <c r="W45" i="5"/>
  <c r="X46" i="5"/>
  <c r="W68" i="5"/>
  <c r="X75" i="5"/>
  <c r="W59" i="5"/>
  <c r="X60" i="5"/>
  <c r="W241" i="5"/>
  <c r="X242" i="5"/>
  <c r="W119" i="5"/>
  <c r="X146" i="5"/>
  <c r="X180" i="5"/>
  <c r="X104" i="5"/>
  <c r="W179" i="5"/>
  <c r="X226" i="5"/>
  <c r="V188" i="5"/>
  <c r="V177" i="5" s="1"/>
  <c r="K25" i="4" s="1"/>
  <c r="K22" i="4" s="1"/>
  <c r="V139" i="5"/>
  <c r="V138" i="5" s="1"/>
  <c r="K24" i="4" s="1"/>
  <c r="V68" i="5"/>
  <c r="V67" i="5" s="1"/>
  <c r="D42" i="7"/>
  <c r="W67" i="5" l="1"/>
  <c r="X68" i="5"/>
  <c r="W138" i="5"/>
  <c r="X139" i="5"/>
  <c r="L30" i="4"/>
  <c r="X246" i="5"/>
  <c r="L29" i="4"/>
  <c r="X241" i="5"/>
  <c r="W240" i="5"/>
  <c r="X240" i="5" s="1"/>
  <c r="W251" i="5"/>
  <c r="X251" i="5" s="1"/>
  <c r="X252" i="5"/>
  <c r="L32" i="4"/>
  <c r="L23" i="4"/>
  <c r="X130" i="5"/>
  <c r="X188" i="5"/>
  <c r="W30" i="5"/>
  <c r="X30" i="5" s="1"/>
  <c r="L16" i="4"/>
  <c r="X36" i="5"/>
  <c r="W178" i="5"/>
  <c r="X178" i="5" s="1"/>
  <c r="X179" i="5"/>
  <c r="W231" i="5"/>
  <c r="X231" i="5" s="1"/>
  <c r="L27" i="4"/>
  <c r="X232" i="5"/>
  <c r="W18" i="5"/>
  <c r="X19" i="5"/>
  <c r="V44" i="5"/>
  <c r="K20" i="4"/>
  <c r="W118" i="5"/>
  <c r="X119" i="5"/>
  <c r="L19" i="4"/>
  <c r="X59" i="5"/>
  <c r="L18" i="4"/>
  <c r="X45" i="5"/>
  <c r="V129" i="5"/>
  <c r="V11" i="5" s="1"/>
  <c r="V257" i="5" s="1"/>
  <c r="D23" i="7"/>
  <c r="D29" i="7"/>
  <c r="D31" i="7"/>
  <c r="D38" i="7"/>
  <c r="E42" i="7"/>
  <c r="E50" i="7"/>
  <c r="W177" i="5" l="1"/>
  <c r="L25" i="4" s="1"/>
  <c r="L21" i="4"/>
  <c r="X118" i="5"/>
  <c r="L24" i="4"/>
  <c r="X138" i="5"/>
  <c r="W12" i="5"/>
  <c r="L13" i="4"/>
  <c r="X18" i="5"/>
  <c r="X67" i="5"/>
  <c r="L20" i="4"/>
  <c r="W44" i="5"/>
  <c r="X44" i="5" s="1"/>
  <c r="D52" i="7"/>
  <c r="X177" i="5" l="1"/>
  <c r="W129" i="5"/>
  <c r="X129" i="5" s="1"/>
  <c r="L22" i="4"/>
  <c r="X12" i="5"/>
  <c r="D50" i="7"/>
  <c r="E29" i="7"/>
  <c r="W11" i="5" l="1"/>
  <c r="W257" i="5" s="1"/>
  <c r="X257" i="5" s="1"/>
  <c r="F24" i="7"/>
  <c r="F26" i="7"/>
  <c r="F27" i="7"/>
  <c r="F28" i="7"/>
  <c r="F32" i="7"/>
  <c r="F33" i="7"/>
  <c r="F34" i="7"/>
  <c r="F35" i="7"/>
  <c r="F37" i="7"/>
  <c r="F41" i="7"/>
  <c r="F43" i="7"/>
  <c r="F48" i="7"/>
  <c r="F51" i="7"/>
  <c r="F52" i="7"/>
  <c r="F53" i="7"/>
  <c r="F54" i="7"/>
  <c r="E46" i="7"/>
  <c r="D46" i="7"/>
  <c r="D56" i="7"/>
  <c r="F46" i="7" l="1"/>
  <c r="E56" i="7"/>
  <c r="E38" i="7"/>
  <c r="L14" i="4" l="1"/>
  <c r="M29" i="4"/>
  <c r="L28" i="4"/>
  <c r="L11" i="4"/>
  <c r="L17" i="4"/>
  <c r="M30" i="4"/>
  <c r="E31" i="7"/>
  <c r="F12" i="7"/>
  <c r="F14" i="7"/>
  <c r="F15" i="7"/>
  <c r="F16" i="7"/>
  <c r="F17" i="7"/>
  <c r="E58" i="7"/>
  <c r="E49" i="7" s="1"/>
  <c r="D58" i="7"/>
  <c r="E40" i="7"/>
  <c r="E36" i="7"/>
  <c r="E25" i="7"/>
  <c r="E23" i="7"/>
  <c r="F55" i="7"/>
  <c r="F42" i="7"/>
  <c r="D40" i="7"/>
  <c r="D36" i="7"/>
  <c r="D25" i="7"/>
  <c r="F13" i="7"/>
  <c r="D10" i="7" l="1"/>
  <c r="F40" i="7"/>
  <c r="L31" i="4"/>
  <c r="M32" i="4"/>
  <c r="F31" i="7"/>
  <c r="F25" i="7"/>
  <c r="L26" i="4"/>
  <c r="M27" i="4"/>
  <c r="F36" i="7"/>
  <c r="F11" i="7"/>
  <c r="F23" i="7"/>
  <c r="D49" i="7"/>
  <c r="E10" i="7" l="1"/>
  <c r="E60" i="7" s="1"/>
  <c r="F49" i="7"/>
  <c r="F50" i="7"/>
  <c r="K17" i="4"/>
  <c r="K14" i="4"/>
  <c r="K25" i="6" l="1"/>
  <c r="D60" i="7"/>
  <c r="J25" i="6" s="1"/>
  <c r="L10" i="4" l="1"/>
  <c r="L33" i="4" s="1"/>
  <c r="K26" i="6" s="1"/>
  <c r="F60" i="7"/>
  <c r="F10" i="7"/>
  <c r="K31" i="4" l="1"/>
  <c r="M31" i="4" s="1"/>
  <c r="K26" i="4"/>
  <c r="M26" i="4" l="1"/>
  <c r="K11" i="4" l="1"/>
  <c r="K28" i="4"/>
  <c r="M21" i="4"/>
  <c r="K10" i="4" l="1"/>
  <c r="K33" i="4" s="1"/>
  <c r="J26" i="6" s="1"/>
  <c r="M28" i="4"/>
  <c r="J24" i="6" l="1"/>
  <c r="M33" i="4"/>
  <c r="M13" i="4"/>
  <c r="X11" i="5" l="1"/>
  <c r="K11" i="6"/>
  <c r="J12" i="6"/>
  <c r="J14" i="6"/>
  <c r="K14" i="6"/>
  <c r="J16" i="6"/>
  <c r="J18" i="6"/>
  <c r="K18" i="6"/>
  <c r="J20" i="6"/>
  <c r="J22" i="6"/>
  <c r="L26" i="6" l="1"/>
  <c r="M15" i="4"/>
  <c r="M24" i="4"/>
  <c r="M18" i="4"/>
  <c r="K10" i="6"/>
  <c r="J10" i="6"/>
  <c r="M16" i="4"/>
  <c r="M25" i="4"/>
  <c r="M23" i="4"/>
  <c r="M12" i="4"/>
  <c r="M19" i="4"/>
  <c r="J11" i="6"/>
  <c r="J9" i="6" l="1"/>
  <c r="M22" i="4"/>
  <c r="M17" i="4"/>
  <c r="M14" i="4"/>
  <c r="M11" i="4"/>
  <c r="M20" i="4"/>
  <c r="K24" i="6" l="1"/>
  <c r="K9" i="6" s="1"/>
  <c r="L25" i="6"/>
  <c r="M10" i="4"/>
</calcChain>
</file>

<file path=xl/sharedStrings.xml><?xml version="1.0" encoding="utf-8"?>
<sst xmlns="http://schemas.openxmlformats.org/spreadsheetml/2006/main" count="1069" uniqueCount="404">
  <si>
    <t>Массовый спорт</t>
  </si>
  <si>
    <t>ФИЗИЧЕСКАЯ КУЛЬТУРА И СПОРТ</t>
  </si>
  <si>
    <t/>
  </si>
  <si>
    <t>Социальное обеспечение и иные выплаты населению</t>
  </si>
  <si>
    <t>Социальное обеспечение населения</t>
  </si>
  <si>
    <t>Публичные нормативные социальные выплаты гражданам</t>
  </si>
  <si>
    <t>Пенсионное обеспечение</t>
  </si>
  <si>
    <t>СОЦИАЛЬНАЯ ПОЛИТИКА</t>
  </si>
  <si>
    <t>Бюджетные инвестиции</t>
  </si>
  <si>
    <t>Иные межбюджетные трансферты</t>
  </si>
  <si>
    <t>Межбюджетные трансферты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</si>
  <si>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</si>
  <si>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Иные закупки товаров, работ и услуг для обеспечения государственных (муниципальных) нужд</t>
  </si>
  <si>
    <t>Культура</t>
  </si>
  <si>
    <t>КУЛЬТУРА, КИНЕМАТОГРАФИЯ</t>
  </si>
  <si>
    <t>Организация и содержание мест захоронения</t>
  </si>
  <si>
    <t>Озеленение</t>
  </si>
  <si>
    <t>Иные бюджетные ассигнования</t>
  </si>
  <si>
    <t>Уличное освещение</t>
  </si>
  <si>
    <t>Благоустройство</t>
  </si>
  <si>
    <t>Мероприятия в области коммунального хозяйства</t>
  </si>
  <si>
    <t>Коммунальное хозяйство</t>
  </si>
  <si>
    <t>Предоставление субсидий бюджетным, автономным учреждениям и иным некоммерческим организациям</t>
  </si>
  <si>
    <t>Жилищное хозяйство</t>
  </si>
  <si>
    <t>ЖИЛИЩНО-КОММУНАЛЬНОЕ ХОЗЯЙСТВО</t>
  </si>
  <si>
    <t>Дорожное хозяйство (дорожные фонды)</t>
  </si>
  <si>
    <t>Транспорт</t>
  </si>
  <si>
    <t>Субсидии автономным учреждениям</t>
  </si>
  <si>
    <t>Обеспечение деятельности подведомственных учреждений в области лесного хозяйства</t>
  </si>
  <si>
    <t>Лесное хозяйство</t>
  </si>
  <si>
    <t>Водное хозяйство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</si>
  <si>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</si>
  <si>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</si>
  <si>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</si>
  <si>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</si>
  <si>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</si>
  <si>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</si>
  <si>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</si>
  <si>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4</t>
  </si>
  <si>
    <t>8</t>
  </si>
  <si>
    <t>7</t>
  </si>
  <si>
    <t>6</t>
  </si>
  <si>
    <t>5</t>
  </si>
  <si>
    <t>3</t>
  </si>
  <si>
    <t>ОСГУ</t>
  </si>
  <si>
    <t>ВР</t>
  </si>
  <si>
    <t>ЦСР</t>
  </si>
  <si>
    <t>ПР</t>
  </si>
  <si>
    <t>РЗ</t>
  </si>
  <si>
    <t>ГАД</t>
  </si>
  <si>
    <t>% исполнения</t>
  </si>
  <si>
    <t>Кассовое исполнение</t>
  </si>
  <si>
    <t>Утверждено</t>
  </si>
  <si>
    <t>Сумма на 2012 финансовый год</t>
  </si>
  <si>
    <t>Код</t>
  </si>
  <si>
    <t xml:space="preserve"> Наименование</t>
  </si>
  <si>
    <t>руб.</t>
  </si>
  <si>
    <t>Приложение № 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</si>
  <si>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</si>
  <si>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Прочие мероприятия по благоустройству</t>
  </si>
  <si>
    <t>Уплата налогов, сборов и иных платежей</t>
  </si>
  <si>
    <t>Капитальные вложения в объекты государственной (муниципальной) собственности</t>
  </si>
  <si>
    <t>Мероприятия по развитию теплоснабжения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</si>
  <si>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</si>
  <si>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ГРБС</t>
  </si>
  <si>
    <t>Приложение № 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</si>
  <si>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</si>
  <si>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</si>
  <si>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Изменение остатков средств </t>
  </si>
  <si>
    <t>Возврат бюджетных кредитов, представленных юридическим лицам из бюджетов поселений в валюте Российской Федерации</t>
  </si>
  <si>
    <t>Возврат бюджетных кредитов, представленных внутри страны в валюте Российской Федерации</t>
  </si>
  <si>
    <t>Предоставление бюджетных кредитов юридическим лицам из бюджета поселений  в валюте Российской Федерации</t>
  </si>
  <si>
    <t>Предоставление бюджетных кредитов внутри страны в валюте Российской Федерации</t>
  </si>
  <si>
    <t xml:space="preserve">Погашение бюджетами городских поселений кредитов от кредитных организаций в  валюте  Российской  Федерации  </t>
  </si>
  <si>
    <t xml:space="preserve">Погашение кредитов, предоставленных кредитными организациями в  валюте  Российской  Федерации  </t>
  </si>
  <si>
    <t>Погашение бюджетами поселений кредитов от других  бюджетов бюджетной системы Российской Федерации в валюте Российской Федерации</t>
  </si>
  <si>
    <t>Погашение бюджетных кредитов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</si>
  <si>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</si>
  <si>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</si>
  <si>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бюджетами поселений 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</si>
  <si>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</si>
  <si>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 ДЕФИЦИТОВ БЮДЖЕТОВ</t>
  </si>
  <si>
    <t>ИСТОЧНИКИ ФИНАНСИРОВАНИЯ  ДЕФИЦИТА БЮДЖЕТА -всего:</t>
  </si>
  <si>
    <t>код источника финансирования дефицита бюджета по бюджетной классификации</t>
  </si>
  <si>
    <t>Наименование показателя</t>
  </si>
  <si>
    <t>Приложение № 4</t>
  </si>
  <si>
    <t>Непрограммные направления бюджета поселения</t>
  </si>
  <si>
    <t>88.0.00.00000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</si>
  <si>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</si>
  <si>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</si>
  <si>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</si>
  <si>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</si>
  <si>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</si>
  <si>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</si>
  <si>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88.0.00.04072</t>
  </si>
  <si>
    <t>88.0.00.04091</t>
  </si>
  <si>
    <t>Расходные обязательства по дорожной деятельности в части разработки ПСД</t>
  </si>
  <si>
    <t>88.0.00.04093</t>
  </si>
  <si>
    <t>Расходные обязательства по дорожной деятельности в части прохождения ГВЭ</t>
  </si>
  <si>
    <t>88.0.00.04094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</si>
  <si>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</si>
  <si>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</si>
  <si>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</si>
  <si>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Расходные обязательства по дорожной деятельности в части разработки ПСД, в части софинансирования</t>
  </si>
  <si>
    <t>88.0.00.S4093</t>
  </si>
  <si>
    <t>Взносы на капитальный ремонт многоквартирных домов, перечисляемые в фонд модернизации ЖКХ</t>
  </si>
  <si>
    <t>88.0.00.05014</t>
  </si>
  <si>
    <t>88.0.00.05025</t>
  </si>
  <si>
    <t>88.0.00.05027</t>
  </si>
  <si>
    <t>88.0.00.70490</t>
  </si>
  <si>
    <t>Расходы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в части софинасирования</t>
  </si>
  <si>
    <t>88.0.00.S0490</t>
  </si>
  <si>
    <t>49.0.00.00000</t>
  </si>
  <si>
    <t>Региональный проект "Формирование комфортной городской среды"</t>
  </si>
  <si>
    <t>49.0.F2.00000</t>
  </si>
  <si>
    <t>88.0.00.05031</t>
  </si>
  <si>
    <t>88.0.00.05032</t>
  </si>
  <si>
    <t>88.0.00.05033</t>
  </si>
  <si>
    <t>Содержание памятников</t>
  </si>
  <si>
    <t>88.0.00.05034</t>
  </si>
  <si>
    <t>88.0.00.05035</t>
  </si>
  <si>
    <t>88.0.00.08011</t>
  </si>
  <si>
    <t>Доплаты к пенсиям муниципальных служащих</t>
  </si>
  <si>
    <t>88.0.00.10011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</si>
  <si>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</si>
  <si>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</si>
  <si>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</si>
  <si>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88.0.00.11021</t>
  </si>
  <si>
    <t>Итого расходов</t>
  </si>
  <si>
    <t>Администрация Сузунского района</t>
  </si>
  <si>
    <t>811 01 00 00 00 00 0000 000</t>
  </si>
  <si>
    <t>811 01 02 00 00 00 0000 700</t>
  </si>
  <si>
    <t>811 01 02 00 00 13 0000 710</t>
  </si>
  <si>
    <t>811 01 02 00 00 00 0000 810</t>
  </si>
  <si>
    <t>811 01 02 00 00 13 0000 810</t>
  </si>
  <si>
    <t>811 01 05 00 00 00 0000 000</t>
  </si>
  <si>
    <t>811 01 05 02 01 13 0000 510</t>
  </si>
  <si>
    <t>811 01 05 02 01 13 0000 610</t>
  </si>
  <si>
    <t>БЕЗВОЗМЕЗДНЫЕ ПОСТУПЛЕНИЯ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</si>
  <si>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</si>
  <si>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</si>
  <si>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</si>
  <si>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</si>
  <si>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</si>
  <si>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</si>
  <si>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</si>
  <si>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</t>
  </si>
  <si>
    <t>Исполнение</t>
  </si>
  <si>
    <t>Плановые назначения</t>
  </si>
  <si>
    <t>Наименование групп, подгрупп, статей и подстатей доходов</t>
  </si>
  <si>
    <t>КОД</t>
  </si>
  <si>
    <t xml:space="preserve">         Приложение № 1</t>
  </si>
  <si>
    <t>НАЛОГИ НА ТОВАРЫ (РАБОТЫ, УСЛУГИ), РЕАЛИЗУЕМЫЕ НА ТЕРРИТОРИИ РОССИЙСКОЙ ФЕДЕРАЦИИ</t>
  </si>
  <si>
    <t>Обеспечение проведения выборов и референдумов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</si>
  <si>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</si>
  <si>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</si>
  <si>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</si>
  <si>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Премии и гранты</t>
  </si>
  <si>
    <t>Расходные обязательства на дорожную деятельность по ремонту автомобильных дорог местного значения</t>
  </si>
  <si>
    <t>88.0.00.04092</t>
  </si>
  <si>
    <t>88.0.00.70240</t>
  </si>
  <si>
    <t>88.0.00.S0240</t>
  </si>
  <si>
    <t>Прочие субсидии бюджетам городских поселений</t>
  </si>
  <si>
    <t>Наименование</t>
  </si>
  <si>
    <t>Сумма</t>
  </si>
  <si>
    <t>РзПр (раздел)</t>
  </si>
  <si>
    <t>РзПр (подраздел)</t>
  </si>
  <si>
    <t>КЭСР</t>
  </si>
  <si>
    <t>администрация Сузунского района</t>
  </si>
  <si>
    <t>0000</t>
  </si>
  <si>
    <t>0001</t>
  </si>
  <si>
    <t>8800000000</t>
  </si>
  <si>
    <t>8800001046</t>
  </si>
  <si>
    <t>8800001071</t>
  </si>
  <si>
    <t>8800001132</t>
  </si>
  <si>
    <t>8800001133</t>
  </si>
  <si>
    <t>0003</t>
  </si>
  <si>
    <t>8800003092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</si>
  <si>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</si>
  <si>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88.0.00.03093</t>
  </si>
  <si>
    <t>4100000000</t>
  </si>
  <si>
    <t>410000314A</t>
  </si>
  <si>
    <t>8800003141</t>
  </si>
  <si>
    <t>0070</t>
  </si>
  <si>
    <t>88000S0860</t>
  </si>
  <si>
    <t>00S0</t>
  </si>
  <si>
    <t>0004</t>
  </si>
  <si>
    <t>8800004071</t>
  </si>
  <si>
    <t>8800004072</t>
  </si>
  <si>
    <t>8800004081</t>
  </si>
  <si>
    <t>8800004091</t>
  </si>
  <si>
    <t>8800004092</t>
  </si>
  <si>
    <t>8800004093</t>
  </si>
  <si>
    <t>8800004094</t>
  </si>
  <si>
    <t>8800004095</t>
  </si>
  <si>
    <t>8800070760</t>
  </si>
  <si>
    <t>88000S0760</t>
  </si>
  <si>
    <t>88000S4093</t>
  </si>
  <si>
    <t>00S4</t>
  </si>
  <si>
    <t>88000S4094</t>
  </si>
  <si>
    <t>8800003380</t>
  </si>
  <si>
    <t>8800005012</t>
  </si>
  <si>
    <t>0005</t>
  </si>
  <si>
    <t>8800005014</t>
  </si>
  <si>
    <t>8800005015</t>
  </si>
  <si>
    <t>88000S3380</t>
  </si>
  <si>
    <t>00S3</t>
  </si>
  <si>
    <t>8800003430</t>
  </si>
  <si>
    <t>8800005025</t>
  </si>
  <si>
    <t>8800005026</t>
  </si>
  <si>
    <t>8800005027</t>
  </si>
  <si>
    <t>8800020540</t>
  </si>
  <si>
    <t>0020</t>
  </si>
  <si>
    <t>8800070490</t>
  </si>
  <si>
    <t>8800070780</t>
  </si>
  <si>
    <t>8800071010</t>
  </si>
  <si>
    <t>0071</t>
  </si>
  <si>
    <t>00L5</t>
  </si>
  <si>
    <t>88000S0540</t>
  </si>
  <si>
    <t>88000S0780</t>
  </si>
  <si>
    <t>88000S3430</t>
  </si>
  <si>
    <t>880F500000</t>
  </si>
  <si>
    <t>F552</t>
  </si>
  <si>
    <t>880F552430</t>
  </si>
  <si>
    <t>4700000000</t>
  </si>
  <si>
    <t>470000503A</t>
  </si>
  <si>
    <t>4900000000</t>
  </si>
  <si>
    <t>F255</t>
  </si>
  <si>
    <t>490F200000</t>
  </si>
  <si>
    <t>490F255551</t>
  </si>
  <si>
    <t>490F255552</t>
  </si>
  <si>
    <t>8800005031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</si>
  <si>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</si>
  <si>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</si>
  <si>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</si>
  <si>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</si>
  <si>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</si>
  <si>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</si>
  <si>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</si>
  <si>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</si>
  <si>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</si>
  <si>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</si>
  <si>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</si>
  <si>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ПЛАТЕЖИ ПРИ ПОЛЬЗОВАНИИ ПРИРОДНЫМИ РЕСУРСАМИ 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</si>
  <si>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</si>
  <si>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</si>
  <si>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</si>
  <si>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</si>
  <si>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Инициативные платежи, зачисляемые в бюджеты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</si>
  <si>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</si>
  <si>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</si>
  <si>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Прочие межбюджетные трансферты, передаваемые бюджетам городских поселений</t>
  </si>
  <si>
    <t>1 00 00000 00 0000 000</t>
  </si>
  <si>
    <t>1 01 00000 00 0000 000</t>
  </si>
  <si>
    <t>1 03 00000 00 0000 000</t>
  </si>
  <si>
    <t>1 03 02230 01 0000 110</t>
  </si>
  <si>
    <t>1 03 02240 01 0000 110</t>
  </si>
  <si>
    <t>1 03 02250 01 0000 110</t>
  </si>
  <si>
    <t>1 03 02260 01 0000 110</t>
  </si>
  <si>
    <t>1 05 00000 00 0000 000</t>
  </si>
  <si>
    <t>1 05 03010 01 1000 110</t>
  </si>
  <si>
    <t>1 06 00000 00 0000 000</t>
  </si>
  <si>
    <t>1 06 01030 13 1000 110</t>
  </si>
  <si>
    <t>1 06 06033 13 1000 110</t>
  </si>
  <si>
    <t>1 06 06043 13 1000 110</t>
  </si>
  <si>
    <t>1 11 00000 00 0000 000</t>
  </si>
  <si>
    <t>1 11 05013 13 0000 120</t>
  </si>
  <si>
    <t>1 11 05025 13 0000 120</t>
  </si>
  <si>
    <t>1 11 05075 13 0000 120</t>
  </si>
  <si>
    <t>1 11 09045 13 0000 120</t>
  </si>
  <si>
    <t>1 12 00000 00 0000 000</t>
  </si>
  <si>
    <t>1 12 04051 13 0000 120</t>
  </si>
  <si>
    <t>1 14 00000 00 0000 000</t>
  </si>
  <si>
    <t>1 14 06013 13 0000 430</t>
  </si>
  <si>
    <t>1 16 00000 00 0000 000</t>
  </si>
  <si>
    <t>1 16 02020 02 0000 140</t>
  </si>
  <si>
    <t>1 17 00000 00 0000 000</t>
  </si>
  <si>
    <t>2 00 00000 00 0000 000</t>
  </si>
  <si>
    <t>2 02 00000 00 0000 000</t>
  </si>
  <si>
    <t>2 02 16001 13 0000 150</t>
  </si>
  <si>
    <t>2 02 29999 13 0000 150</t>
  </si>
  <si>
    <t>2 02 49999 13 0000 150</t>
  </si>
  <si>
    <t>Код ППП</t>
  </si>
  <si>
    <t>100</t>
  </si>
  <si>
    <t>811</t>
  </si>
  <si>
    <t>Мероприятия по содержанию гидросооружений</t>
  </si>
  <si>
    <t>88.0.00.04061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</si>
  <si>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</si>
  <si>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88.0.00.70870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</si>
  <si>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</si>
  <si>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88.0.00.S0870</t>
  </si>
  <si>
    <t>Другие вопросы в области национальной экономики</t>
  </si>
  <si>
    <t>88.0.00.05016</t>
  </si>
  <si>
    <t>Расходые обязательства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</si>
  <si>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88.0.00.70600</t>
  </si>
  <si>
    <t>Расходные обязательства по организации бесперебойной работы объектов тепло-, водоснабжения и водоотведения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области», в части софинансирования</t>
  </si>
  <si>
    <t>88.0.00.S0600</t>
  </si>
  <si>
    <t>88.0.00.S0640</t>
  </si>
  <si>
    <t>Обеспечение деятельности подведомственных учреждений в области благоустройства.</t>
  </si>
  <si>
    <t>88.0.00.05038</t>
  </si>
  <si>
    <t>Субсидии бюджетным учреждениям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</si>
  <si>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</si>
  <si>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</si>
  <si>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ВСЕГО ДОХОДЫ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</si>
  <si>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фонда, в части софинансирования</t>
  </si>
  <si>
    <t>88.0.00.S0409</t>
  </si>
  <si>
    <t>Прочие мероприятия в области жилищного хозяйства</t>
  </si>
  <si>
    <t>49.0.F2.55550</t>
  </si>
  <si>
    <t>88.0.00.S0370</t>
  </si>
  <si>
    <t>1 17 15 030 13 0000 150</t>
  </si>
  <si>
    <t>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</si>
  <si>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</si>
  <si>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</si>
  <si>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</si>
  <si>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</si>
  <si>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</si>
  <si>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Расходные обязательства на управление дорожным хозяйством</t>
  </si>
  <si>
    <t>88.0.00.70320</t>
  </si>
  <si>
    <t>Расходные обязательства на управление дорожным хозяйством, в части софинансирования</t>
  </si>
  <si>
    <t>88.0.00.S0320</t>
  </si>
  <si>
    <t>Расходные обязательства на дорожную деятельность по ремонту автомобильных дорог местного значения, в части софинансирования</t>
  </si>
  <si>
    <t>88.0.00.S4092</t>
  </si>
  <si>
    <t>Прочие мероприятия в области национальной экономики</t>
  </si>
  <si>
    <t>88.0.00.04120</t>
  </si>
  <si>
    <t>Реализация мероприятий по Государственной поддержке муниципальных инициатив по развитию объектов туристской индустрии, инфраструктуры досуга и отдыха, придорожной и другой туристской инфраструктуры</t>
  </si>
  <si>
    <t>88.0.00.70710</t>
  </si>
  <si>
    <t>Расходные обязательства по государственной поддержке муниципальных инициатив по развитию объектов туристской индустрии, инфраструктуры досуга и отдыха, придорожной и другой туристской инфраструктуры, в части софинансирования</t>
  </si>
  <si>
    <t>88.0.00.S0710</t>
  </si>
  <si>
    <t>Расходные обязательства по организации бесперебойной работы объектов тепло-, водоснабжения и водоотведения</t>
  </si>
  <si>
    <t>Расходные обязательства на мероприятия по строительству и реконструкции объектов централизованных систем холодного водоснабжения</t>
  </si>
  <si>
    <t>88.0.00.70640</t>
  </si>
  <si>
    <t>Расходные обязательства на мероприятия по строительству и реконструкции объектов централизованных систем холодного водоснабжения, в части софинансирования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</si>
  <si>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</si>
  <si>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</si>
  <si>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области»), в части софинансирования</t>
  </si>
  <si>
    <t>ДОХОДЫ ОТ ОКАЗАНИЯ ПЛАТНЫХ УСЛУГ И КОМПЕНСАЦИИ ЗАТРАТ ГОСУДАРСТВА</t>
  </si>
  <si>
    <t>1 13 00000 00 0000 000</t>
  </si>
  <si>
    <t>Прочие доходы от компенсации затрат государства бюджетов городских поселений</t>
  </si>
  <si>
    <t>1 13 02995 13 0000 130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</si>
  <si>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</si>
  <si>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</si>
  <si>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</si>
  <si>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</si>
  <si>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1 17 05 050 13 0000 150</t>
  </si>
  <si>
    <t>2 02 20024 13 0000 150</t>
  </si>
  <si>
    <t>Субвенции местным бюджетам на выполнение передаваемых полномочий субъектов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</si>
  <si>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</si>
  <si>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</si>
  <si>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</si>
  <si>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2 18 60010 13 0000 150</t>
  </si>
  <si>
    <t>ВОЗВРАТ ОСТАТКА СУБСИДИЙ, СУБВЕНЦИЙ И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</si>
  <si>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</si>
  <si>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</si>
  <si>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Управление муниципальной собственностью</t>
  </si>
  <si>
    <t>88.0.00.01133</t>
  </si>
  <si>
    <t>Мероприятия по развитию водопроводной системы</t>
  </si>
  <si>
    <t>88.0.00.05026</t>
  </si>
  <si>
    <t>Мероприятия по развитию водопроводной системы, в части софинансирования</t>
  </si>
  <si>
    <t>88.0.00.S5026</t>
  </si>
  <si>
    <t>Муниципальная программа «Формирование современной городской среды на территории рабочего поселка Сузун Сузунского района Новосибирской области на 2018-2024 годы»</t>
  </si>
  <si>
    <t>Реализация мероприятий муниципальной программы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(Реализация программ формирования современной городской среды)</t>
  </si>
  <si>
    <t>Реализация мероприятий муниципальной программы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(организация общественных пространств и дворовых территорий многоквартирных домов</t>
  </si>
  <si>
    <t>49.0.F2.55553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</si>
  <si>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</si>
  <si>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88.0.00.70370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</si>
  <si>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</si>
  <si>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Прочие мероприятия по благоустройству, в части софинансирования</t>
  </si>
  <si>
    <t>88.0.00.S5035</t>
  </si>
  <si>
    <t>Расходные обязательства на мероприятия по проведению ремонтно-реставрационных и благоустроительных работ на воинских захоронениях</t>
  </si>
  <si>
    <t>88.0.00.L2991</t>
  </si>
  <si>
    <t>ЗАДОЛЖЕННОСТЬ И ПЕРЕРАСЧЕТЫ ПО ОТМЕНЕННЫМ НАЛОГАМ, СБОРАМ И ИНЫМ ОБЯЗАТЕЛЬНЫМ ПЛАТЕЖАМ</t>
  </si>
  <si>
    <t>1 09 00000 00 0000 000</t>
  </si>
  <si>
    <t>Земельный налог (по обязательствам, возникшим до 1 января 2006 года), мобилизуемый на территориях городских поселений</t>
  </si>
  <si>
    <t>1 09 04053 13 0000 110</t>
  </si>
  <si>
    <t>Мероприятия, направленные на развитие сети водоотводных каналов для защиты территории от подтопления и затопления</t>
  </si>
  <si>
    <t>88.0.00.04063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</si>
  <si>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</si>
  <si>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</si>
  <si>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</si>
  <si>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1 0 102030 01 0000 110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</si>
  <si>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</si>
  <si>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</si>
  <si>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</si>
  <si>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</si>
  <si>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</si>
  <si>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</si>
  <si>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1 01 02010 01 0000 110</t>
  </si>
  <si>
    <t>Исполнение расходов бюджета рабочего поселка  Сузун Сузунского района Новосибирской области по разделам и подразделам классификации расходов бюджета за 2024 год</t>
  </si>
  <si>
    <t>Расходные обязательства на дорожную деятельность для приобретения запасных частей, содержание и оплату услуг по ремонту дорожно-эксплуатационной техники, приобретение специальной техники (оборудования), необходимой для проведения работ на автомобильных дорогах местного значения.</t>
  </si>
  <si>
    <t>88.0.00.04098</t>
  </si>
  <si>
    <t>Расходные обязательства на дорожную деятельность для приобретения запасных частей, содержание и оплату услуг по ремонту дорожно-эксплуатационной техники, приобретение специальной техники (оборудования), необходимой для проведения работ на автомобильных дорогах местного значения, в части софинансирования</t>
  </si>
  <si>
    <t>88.0.00.S4098</t>
  </si>
  <si>
    <t>Исполнение доходной части бюджета рабочего поселка Сузун Сузунского района Новосибирской области                                                                                                                                                                                                                за 2024 год</t>
  </si>
  <si>
    <t>Исполнение бюджета рабочего  поселка  Сузун Сузунского района  Новосибирской области  по источникам финансирования дефицита бюджета  рабочего  поселка  Сузун Сузунского района  Новосибирской области                         за 2024 год</t>
  </si>
  <si>
    <t xml:space="preserve"> </t>
  </si>
  <si>
    <t>Исполнение расходов бюджета рабочего поселка Сузун Сузунского района Новосибирской области по ведомственной структуре расходов                        за 2024 год</t>
  </si>
  <si>
    <t xml:space="preserve">     к решению сорок шестой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рабочего поселка Сузун Сузунского района Новосибирской области                                                                                                      </t>
  </si>
  <si>
    <t>от  27 мая 2025 года  № 219</t>
  </si>
  <si>
    <t xml:space="preserve">    к решению шестой сессии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рабочего поселка Сузун Сузунского района Новосибирской области                                                                                                      </t>
  </si>
  <si>
    <t>от  27 мая 2025 года  №  219</t>
  </si>
  <si>
    <t>Прочие неналоговые доходы бюджетов городских поселений</t>
  </si>
  <si>
    <t>ПРОЧИЕ НЕНАЛОГОВЫЕ ДОХОДЫ</t>
  </si>
  <si>
    <t xml:space="preserve">    к решению сорок шестой сессии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рабочего поселка Сузун Сузунского района Новосибирской области                                                                                                      </t>
  </si>
  <si>
    <t>от 27 мая 2025 года  № 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</si>
</sst>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"/>
    <numFmt numFmtId="166" formatCode="0.0"/>
    <numFmt numFmtId="167" formatCode="#,##0.00;[Red]#,##0.00"/>
    <numFmt numFmtId="168" formatCode="#,##0.00;[Red]\-#,##0.00;0.00"/>
    <numFmt numFmtId="169" formatCode="00;[Red]\-00;&quot;&quot;"/>
    <numFmt numFmtId="170" formatCode="000"/>
    <numFmt numFmtId="171" formatCode="##,##0.00;[Red]\-##,##0.00"/>
    <numFmt numFmtId="172" formatCode="00"/>
    <numFmt numFmtId="173" formatCode="0000"/>
    <numFmt numFmtId="174" formatCode="000000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</cellStyleXfs>
  <cellXfs count="174">
    <xf numFmtId="0" fontId="0" fillId="0" borderId="0" xfId="0"/>
    <xf numFmtId="0" fontId="1" fillId="0" borderId="0" xfId="1"/>
    <xf numFmtId="49" fontId="1" fillId="0" borderId="0" xfId="1" applyNumberFormat="1"/>
    <xf numFmtId="0" fontId="1" fillId="0" borderId="0" xfId="1" applyAlignment="1">
      <alignment horizontal="left"/>
    </xf>
    <xf numFmtId="0" fontId="1" fillId="0" borderId="0" xfId="1" applyFill="1"/>
    <xf numFmtId="166" fontId="2" fillId="0" borderId="1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vertical="top" wrapText="1"/>
    </xf>
    <xf numFmtId="0" fontId="1" fillId="0" borderId="0" xfId="1" applyFont="1"/>
    <xf numFmtId="0" fontId="1" fillId="0" borderId="0" xfId="1" applyAlignment="1">
      <alignment horizontal="center"/>
    </xf>
    <xf numFmtId="0" fontId="1" fillId="0" borderId="8" xfId="1" applyBorder="1" applyAlignment="1">
      <alignment horizontal="center"/>
    </xf>
    <xf numFmtId="0" fontId="1" fillId="0" borderId="8" xfId="1" applyBorder="1"/>
    <xf numFmtId="0" fontId="12" fillId="0" borderId="0" xfId="1" applyFont="1"/>
    <xf numFmtId="49" fontId="9" fillId="0" borderId="0" xfId="1" applyNumberFormat="1" applyFont="1" applyBorder="1" applyAlignment="1">
      <alignment horizontal="right" vertical="center" wrapText="1"/>
    </xf>
    <xf numFmtId="0" fontId="9" fillId="0" borderId="0" xfId="1" applyFont="1" applyAlignment="1"/>
    <xf numFmtId="49" fontId="9" fillId="0" borderId="0" xfId="1" applyNumberFormat="1" applyFont="1" applyBorder="1" applyAlignment="1">
      <alignment vertical="center" wrapText="1"/>
    </xf>
    <xf numFmtId="0" fontId="13" fillId="0" borderId="0" xfId="1" applyFont="1"/>
    <xf numFmtId="0" fontId="14" fillId="0" borderId="1" xfId="1" applyFont="1" applyFill="1" applyBorder="1" applyAlignment="1">
      <alignment horizontal="center"/>
    </xf>
    <xf numFmtId="0" fontId="15" fillId="0" borderId="1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1" applyFont="1" applyFill="1" applyBorder="1" applyAlignment="1">
      <alignment horizontal="center" vertical="center" wrapText="1"/>
    </xf>
    <xf numFmtId="169" fontId="15" fillId="0" borderId="1" xfId="4" applyNumberFormat="1" applyFont="1" applyFill="1" applyBorder="1" applyAlignment="1" applyProtection="1">
      <alignment horizontal="center" vertical="center"/>
      <protection hidden="1"/>
    </xf>
    <xf numFmtId="168" fontId="15" fillId="0" borderId="1" xfId="4" applyNumberFormat="1" applyFont="1" applyFill="1" applyBorder="1" applyAlignment="1" applyProtection="1">
      <alignment horizontal="right" vertical="center"/>
      <protection hidden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right" vertical="center" wrapText="1"/>
    </xf>
    <xf numFmtId="4" fontId="15" fillId="0" borderId="1" xfId="1" applyNumberFormat="1" applyFont="1" applyFill="1" applyBorder="1" applyAlignment="1">
      <alignment horizontal="right" vertical="center" wrapText="1"/>
    </xf>
    <xf numFmtId="0" fontId="14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14" fillId="0" borderId="1" xfId="1" applyNumberFormat="1" applyFont="1" applyFill="1" applyBorder="1" applyAlignment="1">
      <alignment horizontal="center" vertical="center" wrapText="1"/>
    </xf>
    <xf numFmtId="169" fontId="14" fillId="0" borderId="1" xfId="4" applyNumberFormat="1" applyFont="1" applyFill="1" applyBorder="1" applyAlignment="1" applyProtection="1">
      <alignment horizontal="center" vertical="center"/>
      <protection hidden="1"/>
    </xf>
    <xf numFmtId="49" fontId="14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right" vertical="center" wrapText="1"/>
    </xf>
    <xf numFmtId="168" fontId="14" fillId="0" borderId="1" xfId="4" applyNumberFormat="1" applyFont="1" applyFill="1" applyBorder="1" applyAlignment="1" applyProtection="1">
      <alignment horizontal="right" vertical="center"/>
      <protection hidden="1"/>
    </xf>
    <xf numFmtId="165" fontId="14" fillId="2" borderId="1" xfId="1" applyNumberFormat="1" applyFont="1" applyFill="1" applyBorder="1" applyAlignment="1">
      <alignment horizontal="right" vertical="center" wrapText="1"/>
    </xf>
    <xf numFmtId="165" fontId="14" fillId="0" borderId="1" xfId="1" applyNumberFormat="1" applyFont="1" applyFill="1" applyBorder="1" applyAlignment="1">
      <alignment horizontal="right" vertical="center" wrapText="1"/>
    </xf>
    <xf numFmtId="0" fontId="15" fillId="0" borderId="1" xfId="4" applyNumberFormat="1" applyFont="1" applyFill="1" applyBorder="1" applyAlignment="1" applyProtection="1">
      <alignment horizontal="left" vertical="center"/>
      <protection hidden="1"/>
    </xf>
    <xf numFmtId="171" fontId="15" fillId="0" borderId="1" xfId="4" applyNumberFormat="1" applyFont="1" applyFill="1" applyBorder="1" applyAlignment="1" applyProtection="1">
      <alignment horizontal="right" vertical="center"/>
      <protection hidden="1"/>
    </xf>
    <xf numFmtId="0" fontId="15" fillId="0" borderId="6" xfId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wrapText="1"/>
    </xf>
    <xf numFmtId="4" fontId="15" fillId="0" borderId="3" xfId="1" applyNumberFormat="1" applyFont="1" applyFill="1" applyBorder="1" applyAlignment="1">
      <alignment vertical="center" wrapText="1"/>
    </xf>
    <xf numFmtId="0" fontId="14" fillId="0" borderId="6" xfId="1" applyFont="1" applyFill="1" applyBorder="1" applyAlignment="1">
      <alignment horizontal="left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horizontal="left" vertical="center" wrapText="1"/>
    </xf>
    <xf numFmtId="4" fontId="14" fillId="0" borderId="3" xfId="1" applyNumberFormat="1" applyFont="1" applyFill="1" applyBorder="1" applyAlignment="1">
      <alignment horizontal="right"/>
    </xf>
    <xf numFmtId="167" fontId="14" fillId="0" borderId="1" xfId="1" applyNumberFormat="1" applyFont="1" applyFill="1" applyBorder="1" applyAlignment="1">
      <alignment vertical="top"/>
    </xf>
    <xf numFmtId="4" fontId="14" fillId="0" borderId="1" xfId="1" applyNumberFormat="1" applyFont="1" applyFill="1" applyBorder="1" applyAlignment="1"/>
    <xf numFmtId="4" fontId="14" fillId="0" borderId="3" xfId="1" applyNumberFormat="1" applyFont="1" applyFill="1" applyBorder="1" applyAlignment="1">
      <alignment vertical="top"/>
    </xf>
    <xf numFmtId="0" fontId="14" fillId="0" borderId="1" xfId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right"/>
    </xf>
    <xf numFmtId="0" fontId="0" fillId="2" borderId="0" xfId="0" applyFill="1" applyProtection="1">
      <protection hidden="1"/>
    </xf>
    <xf numFmtId="0" fontId="0" fillId="2" borderId="0" xfId="0" applyFill="1"/>
    <xf numFmtId="0" fontId="14" fillId="2" borderId="0" xfId="1" applyFont="1" applyFill="1" applyAlignment="1">
      <alignment horizontal="right"/>
    </xf>
    <xf numFmtId="0" fontId="0" fillId="2" borderId="10" xfId="0" applyFill="1" applyBorder="1" applyProtection="1">
      <protection hidden="1"/>
    </xf>
    <xf numFmtId="0" fontId="0" fillId="2" borderId="12" xfId="0" applyFill="1" applyBorder="1" applyProtection="1">
      <protection hidden="1"/>
    </xf>
    <xf numFmtId="0" fontId="9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8" xfId="0" applyFill="1" applyBorder="1" applyProtection="1">
      <protection hidden="1"/>
    </xf>
    <xf numFmtId="4" fontId="9" fillId="0" borderId="1" xfId="0" applyNumberFormat="1" applyFont="1" applyFill="1" applyBorder="1" applyAlignment="1">
      <alignment vertical="center" wrapText="1" shrinkToFit="1"/>
    </xf>
    <xf numFmtId="0" fontId="0" fillId="0" borderId="0" xfId="0" applyFill="1" applyProtection="1">
      <protection hidden="1"/>
    </xf>
    <xf numFmtId="0" fontId="9" fillId="0" borderId="7" xfId="0" applyNumberFormat="1" applyFont="1" applyFill="1" applyBorder="1" applyAlignment="1" applyProtection="1">
      <alignment horizontal="right"/>
      <protection hidden="1"/>
    </xf>
    <xf numFmtId="0" fontId="0" fillId="0" borderId="11" xfId="0" applyFill="1" applyBorder="1" applyProtection="1">
      <protection hidden="1"/>
    </xf>
    <xf numFmtId="0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172" fontId="9" fillId="0" borderId="3" xfId="0" applyNumberFormat="1" applyFont="1" applyFill="1" applyBorder="1" applyAlignment="1" applyProtection="1">
      <alignment horizontal="right" vertical="center"/>
      <protection hidden="1"/>
    </xf>
    <xf numFmtId="49" fontId="10" fillId="0" borderId="0" xfId="1" applyNumberFormat="1" applyFont="1" applyBorder="1" applyAlignment="1">
      <alignment horizontal="center" vertical="center" wrapText="1"/>
    </xf>
    <xf numFmtId="49" fontId="16" fillId="0" borderId="1" xfId="5" applyNumberFormat="1" applyFont="1" applyFill="1" applyBorder="1" applyAlignment="1">
      <alignment vertical="center" wrapText="1" shrinkToFit="1"/>
    </xf>
    <xf numFmtId="0" fontId="16" fillId="0" borderId="1" xfId="5" applyFont="1" applyFill="1" applyBorder="1" applyAlignment="1">
      <alignment horizontal="center" vertical="center" wrapText="1"/>
    </xf>
    <xf numFmtId="49" fontId="16" fillId="0" borderId="1" xfId="5" applyNumberFormat="1" applyFont="1" applyFill="1" applyBorder="1" applyAlignment="1">
      <alignment horizontal="left" vertical="center" wrapText="1" shrinkToFit="1"/>
    </xf>
    <xf numFmtId="49" fontId="16" fillId="0" borderId="1" xfId="5" applyNumberFormat="1" applyFont="1" applyFill="1" applyBorder="1" applyAlignment="1">
      <alignment horizontal="center" vertical="center" wrapText="1" shrinkToFit="1"/>
    </xf>
    <xf numFmtId="4" fontId="16" fillId="0" borderId="1" xfId="5" applyNumberFormat="1" applyFont="1" applyFill="1" applyBorder="1" applyAlignment="1">
      <alignment vertical="center" wrapText="1" shrinkToFit="1"/>
    </xf>
    <xf numFmtId="0" fontId="16" fillId="0" borderId="1" xfId="5" applyNumberFormat="1" applyFont="1" applyFill="1" applyBorder="1" applyAlignment="1">
      <alignment vertical="center" wrapText="1" shrinkToFit="1"/>
    </xf>
    <xf numFmtId="4" fontId="11" fillId="0" borderId="1" xfId="5" applyNumberFormat="1" applyFont="1" applyFill="1" applyBorder="1" applyAlignment="1">
      <alignment vertical="center" wrapText="1" shrinkToFit="1"/>
    </xf>
    <xf numFmtId="0" fontId="14" fillId="2" borderId="0" xfId="1" applyFont="1" applyFill="1" applyAlignment="1">
      <alignment horizontal="right"/>
    </xf>
    <xf numFmtId="0" fontId="0" fillId="2" borderId="0" xfId="0" applyFont="1" applyFill="1" applyProtection="1">
      <protection hidden="1"/>
    </xf>
    <xf numFmtId="0" fontId="0" fillId="2" borderId="0" xfId="0" applyFont="1" applyFill="1"/>
    <xf numFmtId="0" fontId="0" fillId="0" borderId="0" xfId="0" applyFill="1"/>
    <xf numFmtId="4" fontId="16" fillId="0" borderId="1" xfId="0" applyNumberFormat="1" applyFont="1" applyFill="1" applyBorder="1" applyAlignment="1">
      <alignment vertical="center" wrapText="1" shrinkToFit="1"/>
    </xf>
    <xf numFmtId="49" fontId="11" fillId="0" borderId="1" xfId="5" applyNumberFormat="1" applyFont="1" applyFill="1" applyBorder="1" applyAlignment="1">
      <alignment horizontal="left" vertical="center" wrapText="1" shrinkToFit="1"/>
    </xf>
    <xf numFmtId="49" fontId="11" fillId="0" borderId="1" xfId="5" applyNumberFormat="1" applyFont="1" applyFill="1" applyBorder="1" applyAlignment="1">
      <alignment horizontal="left" vertical="center" wrapText="1" shrinkToFit="1"/>
    </xf>
    <xf numFmtId="49" fontId="11" fillId="0" borderId="1" xfId="5" applyNumberFormat="1" applyFont="1" applyFill="1" applyBorder="1" applyAlignment="1">
      <alignment vertical="center" wrapText="1" shrinkToFit="1"/>
    </xf>
    <xf numFmtId="49" fontId="11" fillId="0" borderId="1" xfId="5" applyNumberFormat="1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vertical="center" wrapText="1" shrinkToFit="1"/>
    </xf>
    <xf numFmtId="0" fontId="20" fillId="0" borderId="0" xfId="1" applyFont="1"/>
    <xf numFmtId="0" fontId="11" fillId="0" borderId="1" xfId="5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 shrinkToFit="1"/>
    </xf>
    <xf numFmtId="0" fontId="14" fillId="0" borderId="0" xfId="1" applyFont="1" applyBorder="1" applyAlignment="1">
      <alignment horizontal="right"/>
    </xf>
    <xf numFmtId="168" fontId="18" fillId="0" borderId="1" xfId="10" applyNumberFormat="1" applyFont="1" applyFill="1" applyBorder="1" applyAlignment="1" applyProtection="1">
      <alignment horizontal="right" vertical="center"/>
      <protection hidden="1"/>
    </xf>
    <xf numFmtId="0" fontId="18" fillId="0" borderId="2" xfId="10" applyNumberFormat="1" applyFont="1" applyFill="1" applyBorder="1" applyAlignment="1" applyProtection="1">
      <alignment horizontal="left" vertical="center"/>
      <protection hidden="1"/>
    </xf>
    <xf numFmtId="0" fontId="18" fillId="0" borderId="6" xfId="10" applyNumberFormat="1" applyFont="1" applyFill="1" applyBorder="1" applyAlignment="1" applyProtection="1">
      <alignment horizontal="left" vertical="center"/>
      <protection hidden="1"/>
    </xf>
    <xf numFmtId="168" fontId="19" fillId="0" borderId="1" xfId="10" applyNumberFormat="1" applyFont="1" applyFill="1" applyBorder="1" applyAlignment="1" applyProtection="1">
      <alignment horizontal="right" vertical="center"/>
      <protection hidden="1"/>
    </xf>
    <xf numFmtId="168" fontId="19" fillId="0" borderId="6" xfId="10" applyNumberFormat="1" applyFont="1" applyFill="1" applyBorder="1" applyAlignment="1" applyProtection="1">
      <alignment horizontal="right" vertical="center"/>
      <protection hidden="1"/>
    </xf>
    <xf numFmtId="0" fontId="19" fillId="0" borderId="1" xfId="10" applyNumberFormat="1" applyFont="1" applyFill="1" applyBorder="1" applyAlignment="1" applyProtection="1">
      <alignment horizontal="center" vertical="center"/>
      <protection hidden="1"/>
    </xf>
    <xf numFmtId="0" fontId="19" fillId="0" borderId="6" xfId="10" applyNumberFormat="1" applyFont="1" applyFill="1" applyBorder="1" applyAlignment="1" applyProtection="1">
      <alignment horizontal="center" vertical="center"/>
      <protection hidden="1"/>
    </xf>
    <xf numFmtId="169" fontId="19" fillId="0" borderId="6" xfId="10" applyNumberFormat="1" applyFont="1" applyFill="1" applyBorder="1" applyAlignment="1" applyProtection="1">
      <alignment horizontal="center" vertical="center"/>
      <protection hidden="1"/>
    </xf>
    <xf numFmtId="170" fontId="19" fillId="0" borderId="6" xfId="10" applyNumberFormat="1" applyFont="1" applyFill="1" applyBorder="1" applyAlignment="1" applyProtection="1">
      <alignment horizontal="center" vertical="center"/>
      <protection hidden="1"/>
    </xf>
    <xf numFmtId="0" fontId="19" fillId="0" borderId="6" xfId="10" applyNumberFormat="1" applyFont="1" applyFill="1" applyBorder="1" applyAlignment="1" applyProtection="1">
      <alignment horizontal="left" vertical="center" wrapText="1"/>
      <protection hidden="1"/>
    </xf>
    <xf numFmtId="168" fontId="18" fillId="0" borderId="6" xfId="10" applyNumberFormat="1" applyFont="1" applyFill="1" applyBorder="1" applyAlignment="1" applyProtection="1">
      <alignment horizontal="right" vertical="center"/>
      <protection hidden="1"/>
    </xf>
    <xf numFmtId="0" fontId="18" fillId="0" borderId="1" xfId="10" applyNumberFormat="1" applyFont="1" applyFill="1" applyBorder="1" applyAlignment="1" applyProtection="1">
      <alignment horizontal="center" vertical="center"/>
      <protection hidden="1"/>
    </xf>
    <xf numFmtId="0" fontId="18" fillId="0" borderId="6" xfId="10" applyNumberFormat="1" applyFont="1" applyFill="1" applyBorder="1" applyAlignment="1" applyProtection="1">
      <alignment horizontal="center" vertical="center"/>
      <protection hidden="1"/>
    </xf>
    <xf numFmtId="169" fontId="18" fillId="0" borderId="6" xfId="10" applyNumberFormat="1" applyFont="1" applyFill="1" applyBorder="1" applyAlignment="1" applyProtection="1">
      <alignment horizontal="center" vertical="center"/>
      <protection hidden="1"/>
    </xf>
    <xf numFmtId="170" fontId="18" fillId="0" borderId="6" xfId="10" applyNumberFormat="1" applyFont="1" applyFill="1" applyBorder="1" applyAlignment="1" applyProtection="1">
      <alignment horizontal="center" vertical="center"/>
      <protection hidden="1"/>
    </xf>
    <xf numFmtId="0" fontId="18" fillId="0" borderId="6" xfId="10" applyNumberFormat="1" applyFont="1" applyFill="1" applyBorder="1" applyAlignment="1" applyProtection="1">
      <alignment horizontal="left" vertical="center" wrapText="1"/>
      <protection hidden="1"/>
    </xf>
    <xf numFmtId="168" fontId="9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170" fontId="10" fillId="0" borderId="1" xfId="0" applyNumberFormat="1" applyFont="1" applyFill="1" applyBorder="1" applyAlignment="1" applyProtection="1">
      <alignment wrapText="1"/>
      <protection hidden="1"/>
    </xf>
    <xf numFmtId="170" fontId="10" fillId="0" borderId="1" xfId="0" applyNumberFormat="1" applyFont="1" applyFill="1" applyBorder="1" applyAlignment="1" applyProtection="1">
      <protection hidden="1"/>
    </xf>
    <xf numFmtId="173" fontId="10" fillId="0" borderId="1" xfId="0" applyNumberFormat="1" applyFont="1" applyFill="1" applyBorder="1" applyAlignment="1" applyProtection="1">
      <protection hidden="1"/>
    </xf>
    <xf numFmtId="173" fontId="10" fillId="0" borderId="6" xfId="0" applyNumberFormat="1" applyFont="1" applyFill="1" applyBorder="1" applyAlignment="1" applyProtection="1">
      <protection hidden="1"/>
    </xf>
    <xf numFmtId="168" fontId="9" fillId="0" borderId="1" xfId="10" applyNumberFormat="1" applyFont="1" applyFill="1" applyBorder="1" applyAlignment="1" applyProtection="1">
      <alignment horizontal="right" vertical="center"/>
      <protection hidden="1"/>
    </xf>
    <xf numFmtId="168" fontId="10" fillId="0" borderId="1" xfId="10" applyNumberFormat="1" applyFont="1" applyFill="1" applyBorder="1" applyAlignment="1" applyProtection="1">
      <alignment horizontal="right" vertical="center"/>
      <protection hidden="1"/>
    </xf>
    <xf numFmtId="168" fontId="9" fillId="0" borderId="1" xfId="0" applyNumberFormat="1" applyFont="1" applyFill="1" applyBorder="1" applyAlignment="1" applyProtection="1">
      <alignment horizontal="right" vertical="center"/>
      <protection hidden="1"/>
    </xf>
    <xf numFmtId="168" fontId="19" fillId="0" borderId="1" xfId="9" applyNumberFormat="1" applyFont="1" applyFill="1" applyBorder="1" applyAlignment="1" applyProtection="1">
      <alignment horizontal="right" vertical="center"/>
      <protection hidden="1"/>
    </xf>
    <xf numFmtId="168" fontId="9" fillId="0" borderId="1" xfId="9" applyNumberFormat="1" applyFont="1" applyFill="1" applyBorder="1" applyAlignment="1" applyProtection="1">
      <alignment horizontal="right" vertical="center"/>
      <protection hidden="1"/>
    </xf>
    <xf numFmtId="168" fontId="9" fillId="0" borderId="1" xfId="8" applyNumberFormat="1" applyFont="1" applyFill="1" applyBorder="1" applyAlignment="1" applyProtection="1">
      <alignment horizontal="right" vertical="center"/>
      <protection hidden="1"/>
    </xf>
    <xf numFmtId="168" fontId="9" fillId="0" borderId="1" xfId="7" applyNumberFormat="1" applyFont="1" applyFill="1" applyBorder="1" applyAlignment="1" applyProtection="1">
      <alignment horizontal="right" vertical="center"/>
      <protection hidden="1"/>
    </xf>
    <xf numFmtId="168" fontId="18" fillId="0" borderId="1" xfId="9" applyNumberFormat="1" applyFont="1" applyFill="1" applyBorder="1" applyAlignment="1" applyProtection="1">
      <alignment horizontal="right" vertical="center"/>
      <protection hidden="1"/>
    </xf>
    <xf numFmtId="0" fontId="0" fillId="0" borderId="1" xfId="0" applyFill="1" applyBorder="1"/>
    <xf numFmtId="49" fontId="11" fillId="0" borderId="1" xfId="5" applyNumberFormat="1" applyFont="1" applyFill="1" applyBorder="1" applyAlignment="1">
      <alignment horizontal="left" vertical="center" wrapText="1" shrinkToFit="1"/>
    </xf>
    <xf numFmtId="0" fontId="14" fillId="0" borderId="0" xfId="1" applyFont="1" applyAlignment="1">
      <alignment horizontal="right" vertical="center" wrapText="1"/>
    </xf>
    <xf numFmtId="0" fontId="14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right" vertical="center" wrapText="1"/>
    </xf>
    <xf numFmtId="49" fontId="9" fillId="0" borderId="6" xfId="0" applyNumberFormat="1" applyFont="1" applyFill="1" applyBorder="1" applyAlignment="1">
      <alignment horizontal="right" vertical="center" wrapText="1" shrinkToFit="1"/>
    </xf>
    <xf numFmtId="49" fontId="9" fillId="0" borderId="2" xfId="0" applyNumberFormat="1" applyFont="1" applyFill="1" applyBorder="1" applyAlignment="1">
      <alignment horizontal="right" vertical="center" wrapText="1" shrinkToFit="1"/>
    </xf>
    <xf numFmtId="49" fontId="9" fillId="0" borderId="3" xfId="0" applyNumberFormat="1" applyFont="1" applyFill="1" applyBorder="1" applyAlignment="1">
      <alignment horizontal="right" vertical="center" wrapText="1" shrinkToFi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 wrapText="1"/>
    </xf>
    <xf numFmtId="0" fontId="3" fillId="0" borderId="0" xfId="1" applyFont="1" applyAlignment="1">
      <alignment horizontal="right"/>
    </xf>
    <xf numFmtId="49" fontId="11" fillId="0" borderId="0" xfId="1" applyNumberFormat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right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top" wrapText="1"/>
    </xf>
    <xf numFmtId="0" fontId="14" fillId="2" borderId="0" xfId="1" applyFont="1" applyFill="1" applyAlignment="1">
      <alignment horizontal="right" wrapText="1"/>
    </xf>
    <xf numFmtId="0" fontId="14" fillId="2" borderId="0" xfId="1" applyFont="1" applyFill="1" applyAlignment="1">
      <alignment horizontal="right" vertical="center" wrapText="1"/>
    </xf>
    <xf numFmtId="0" fontId="14" fillId="2" borderId="0" xfId="1" applyFont="1" applyFill="1" applyAlignment="1">
      <alignment horizontal="right"/>
    </xf>
    <xf numFmtId="170" fontId="9" fillId="0" borderId="1" xfId="0" applyNumberFormat="1" applyFont="1" applyFill="1" applyBorder="1" applyAlignment="1" applyProtection="1">
      <alignment wrapText="1"/>
      <protection hidden="1"/>
    </xf>
    <xf numFmtId="170" fontId="9" fillId="0" borderId="6" xfId="0" applyNumberFormat="1" applyFont="1" applyFill="1" applyBorder="1" applyAlignment="1" applyProtection="1">
      <alignment wrapText="1"/>
      <protection hidden="1"/>
    </xf>
    <xf numFmtId="174" fontId="10" fillId="0" borderId="1" xfId="0" applyNumberFormat="1" applyFont="1" applyFill="1" applyBorder="1" applyAlignment="1" applyProtection="1">
      <alignment wrapText="1"/>
      <protection hidden="1"/>
    </xf>
    <xf numFmtId="174" fontId="10" fillId="0" borderId="6" xfId="0" applyNumberFormat="1" applyFont="1" applyFill="1" applyBorder="1" applyAlignment="1" applyProtection="1">
      <alignment wrapText="1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170" fontId="10" fillId="0" borderId="1" xfId="0" applyNumberFormat="1" applyFont="1" applyFill="1" applyBorder="1" applyAlignment="1" applyProtection="1">
      <alignment wrapText="1"/>
      <protection hidden="1"/>
    </xf>
    <xf numFmtId="170" fontId="10" fillId="0" borderId="6" xfId="0" applyNumberFormat="1" applyFont="1" applyFill="1" applyBorder="1" applyAlignment="1" applyProtection="1">
      <alignment wrapText="1"/>
      <protection hidden="1"/>
    </xf>
    <xf numFmtId="170" fontId="10" fillId="0" borderId="1" xfId="0" applyNumberFormat="1" applyFont="1" applyFill="1" applyBorder="1" applyAlignment="1" applyProtection="1">
      <protection hidden="1"/>
    </xf>
    <xf numFmtId="173" fontId="10" fillId="0" borderId="1" xfId="0" applyNumberFormat="1" applyFont="1" applyFill="1" applyBorder="1" applyAlignment="1" applyProtection="1">
      <protection hidden="1"/>
    </xf>
    <xf numFmtId="173" fontId="10" fillId="0" borderId="6" xfId="0" applyNumberFormat="1" applyFont="1" applyFill="1" applyBorder="1" applyAlignment="1" applyProtection="1">
      <protection hidden="1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0" fontId="9" fillId="2" borderId="0" xfId="0" applyNumberFormat="1" applyFont="1" applyFill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0" applyNumberFormat="1" applyFont="1" applyFill="1" applyAlignment="1" applyProtection="1">
      <alignment horizontal="center" vertical="top" wrapText="1"/>
      <protection hidden="1"/>
    </xf>
    <xf numFmtId="49" fontId="14" fillId="0" borderId="6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right"/>
    </xf>
    <xf numFmtId="49" fontId="11" fillId="0" borderId="0" xfId="1" applyNumberFormat="1" applyFont="1" applyFill="1" applyBorder="1" applyAlignment="1">
      <alignment horizontal="center" wrapText="1"/>
    </xf>
    <xf numFmtId="49" fontId="15" fillId="0" borderId="6" xfId="1" applyNumberFormat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/>
    </xf>
    <xf numFmtId="49" fontId="15" fillId="0" borderId="3" xfId="1" applyNumberFormat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wrapText="1"/>
    </xf>
    <xf numFmtId="0" fontId="2" fillId="0" borderId="7" xfId="1" applyFont="1" applyFill="1" applyBorder="1" applyAlignment="1">
      <alignment horizontal="right" vertical="center" wrapText="1"/>
    </xf>
    <xf numFmtId="0" fontId="14" fillId="0" borderId="0" xfId="1" applyFont="1" applyBorder="1" applyAlignment="1">
      <alignment horizontal="right" vertical="center" wrapText="1"/>
    </xf>
  </cellXfs>
  <cellStyles count="11">
    <cellStyle name="Обычный" xfId="0" builtinId="0"/>
    <cellStyle name="Обычный 10" xfId="10"/>
    <cellStyle name="Обычный 2" xfId="1"/>
    <cellStyle name="Обычный 3" xfId="3"/>
    <cellStyle name="Обычный 4" xfId="4"/>
    <cellStyle name="Обычный 5" xfId="5"/>
    <cellStyle name="Обычный 6" xfId="8"/>
    <cellStyle name="Обычный 7" xfId="6"/>
    <cellStyle name="Обычный 8" xfId="7"/>
    <cellStyle name="Обычный 9" xfId="9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opLeftCell="A54" workbookViewId="0">
      <selection activeCell="A47" sqref="A47:A48"/>
    </sheetView>
  </sheetViews>
  <sheetFormatPr defaultRowHeight="12.75" x14ac:dyDescent="0.2"/>
  <cols>
    <col min="1" max="1" width="74.7109375" style="1" customWidth="1"/>
    <col min="2" max="2" width="10.42578125" style="1" customWidth="1"/>
    <col min="3" max="3" width="24.7109375" style="1" bestFit="1" customWidth="1"/>
    <col min="4" max="4" width="23" style="1" customWidth="1"/>
    <col min="5" max="5" width="27.28515625" style="1" customWidth="1"/>
    <col min="6" max="6" width="29.5703125" style="1" customWidth="1"/>
    <col min="7" max="9" width="9.140625" style="1"/>
    <col min="10" max="10" width="12.140625" style="1" bestFit="1" customWidth="1"/>
    <col min="11" max="11" width="11" style="1" bestFit="1" customWidth="1"/>
    <col min="12" max="16384" width="9.140625" style="1"/>
  </cols>
  <sheetData>
    <row r="1" spans="1:13" ht="18" customHeight="1" x14ac:dyDescent="0.25">
      <c r="A1" s="15"/>
      <c r="B1" s="15"/>
      <c r="C1" s="15"/>
      <c r="D1" s="15"/>
      <c r="E1" s="121" t="s">
        <v>151</v>
      </c>
      <c r="F1" s="121"/>
      <c r="M1" s="13"/>
    </row>
    <row r="2" spans="1:13" ht="26.25" customHeight="1" x14ac:dyDescent="0.25">
      <c r="A2" s="15"/>
      <c r="B2" s="15"/>
      <c r="C2" s="15"/>
      <c r="D2" s="15"/>
      <c r="E2" s="120" t="s">
        <v>396</v>
      </c>
      <c r="F2" s="120"/>
      <c r="M2" s="13"/>
    </row>
    <row r="3" spans="1:13" ht="18" customHeight="1" x14ac:dyDescent="0.2">
      <c r="A3" s="16"/>
      <c r="B3" s="16"/>
      <c r="C3" s="16"/>
      <c r="D3" s="16"/>
      <c r="E3" s="126" t="s">
        <v>397</v>
      </c>
      <c r="F3" s="126"/>
    </row>
    <row r="4" spans="1:13" ht="18" customHeight="1" x14ac:dyDescent="0.2">
      <c r="A4" s="14"/>
      <c r="B4" s="14"/>
      <c r="C4" s="14"/>
      <c r="D4" s="14"/>
      <c r="E4" s="14"/>
      <c r="F4" s="14"/>
    </row>
    <row r="5" spans="1:13" ht="41.25" customHeight="1" x14ac:dyDescent="0.2">
      <c r="A5" s="125" t="s">
        <v>392</v>
      </c>
      <c r="B5" s="125"/>
      <c r="C5" s="125"/>
      <c r="D5" s="125"/>
      <c r="E5" s="125"/>
      <c r="F5" s="125"/>
    </row>
    <row r="6" spans="1:13" ht="41.25" customHeight="1" x14ac:dyDescent="0.2">
      <c r="A6" s="65"/>
      <c r="B6" s="65"/>
      <c r="C6" s="65"/>
      <c r="D6" s="65"/>
      <c r="E6" s="65"/>
      <c r="F6" s="65"/>
    </row>
    <row r="7" spans="1:13" ht="15.75" x14ac:dyDescent="0.2">
      <c r="A7" s="127" t="s">
        <v>56</v>
      </c>
      <c r="B7" s="128"/>
      <c r="C7" s="128"/>
      <c r="D7" s="128"/>
      <c r="E7" s="128"/>
      <c r="F7" s="129"/>
    </row>
    <row r="8" spans="1:13" ht="18" customHeight="1" x14ac:dyDescent="0.2">
      <c r="A8" s="130" t="s">
        <v>149</v>
      </c>
      <c r="B8" s="122" t="s">
        <v>282</v>
      </c>
      <c r="C8" s="123" t="s">
        <v>150</v>
      </c>
      <c r="D8" s="132" t="s">
        <v>148</v>
      </c>
      <c r="E8" s="130" t="s">
        <v>147</v>
      </c>
      <c r="F8" s="130" t="s">
        <v>50</v>
      </c>
    </row>
    <row r="9" spans="1:13" ht="39" customHeight="1" x14ac:dyDescent="0.2">
      <c r="A9" s="131"/>
      <c r="B9" s="122"/>
      <c r="C9" s="124"/>
      <c r="D9" s="133"/>
      <c r="E9" s="131"/>
      <c r="F9" s="131"/>
    </row>
    <row r="10" spans="1:13" s="17" customFormat="1" ht="15.75" x14ac:dyDescent="0.2">
      <c r="A10" s="80" t="s">
        <v>146</v>
      </c>
      <c r="B10" s="81"/>
      <c r="C10" s="78" t="s">
        <v>252</v>
      </c>
      <c r="D10" s="72">
        <f>D11+D13+D23+D25+D31+D42+D36+D40+D46+D38</f>
        <v>46404920</v>
      </c>
      <c r="E10" s="72">
        <f>E11+E13+E23+E25+E31+E42+E36+E40+E46+E38+E29</f>
        <v>51295715.069999993</v>
      </c>
      <c r="F10" s="82">
        <f t="shared" ref="F10:F60" si="0">E10*100/D10</f>
        <v>110.53938907770984</v>
      </c>
    </row>
    <row r="11" spans="1:13" s="17" customFormat="1" ht="15.75" x14ac:dyDescent="0.2">
      <c r="A11" s="80" t="s">
        <v>232</v>
      </c>
      <c r="B11" s="81"/>
      <c r="C11" s="78" t="s">
        <v>253</v>
      </c>
      <c r="D11" s="72">
        <f>SUM(D12:D22)</f>
        <v>30025026.539999999</v>
      </c>
      <c r="E11" s="72">
        <f>SUM(E12:E22)</f>
        <v>34235235.130000003</v>
      </c>
      <c r="F11" s="82">
        <f t="shared" si="0"/>
        <v>114.02233095245086</v>
      </c>
    </row>
    <row r="12" spans="1:13" s="17" customFormat="1" ht="60" x14ac:dyDescent="0.2">
      <c r="A12" s="66" t="s">
        <v>233</v>
      </c>
      <c r="B12" s="67">
        <v>182</v>
      </c>
      <c r="C12" s="68" t="s">
        <v>386</v>
      </c>
      <c r="D12" s="70">
        <f>27000000-1129889.87</f>
        <v>25870110.129999999</v>
      </c>
      <c r="E12" s="77">
        <v>29451243.559999999</v>
      </c>
      <c r="F12" s="57">
        <f t="shared" si="0"/>
        <v>113.84274520674413</v>
      </c>
    </row>
    <row r="13" spans="1:13" s="17" customFormat="1" ht="30" hidden="1" x14ac:dyDescent="0.2">
      <c r="A13" s="66" t="s">
        <v>152</v>
      </c>
      <c r="B13" s="69"/>
      <c r="C13" s="68" t="s">
        <v>254</v>
      </c>
      <c r="D13" s="70">
        <f>SUM(D14:D17)</f>
        <v>0</v>
      </c>
      <c r="E13" s="77"/>
      <c r="F13" s="57" t="e">
        <f t="shared" si="0"/>
        <v>#DIV/0!</v>
      </c>
    </row>
    <row r="14" spans="1:13" s="17" customFormat="1" ht="60" hidden="1" x14ac:dyDescent="0.2">
      <c r="A14" s="66" t="s">
        <v>145</v>
      </c>
      <c r="B14" s="69" t="s">
        <v>283</v>
      </c>
      <c r="C14" s="68" t="s">
        <v>255</v>
      </c>
      <c r="D14" s="70">
        <v>0</v>
      </c>
      <c r="E14" s="77"/>
      <c r="F14" s="57" t="e">
        <f t="shared" si="0"/>
        <v>#DIV/0!</v>
      </c>
    </row>
    <row r="15" spans="1:13" s="17" customFormat="1" ht="75" hidden="1" x14ac:dyDescent="0.2">
      <c r="A15" s="71" t="s">
        <v>144</v>
      </c>
      <c r="B15" s="69" t="s">
        <v>283</v>
      </c>
      <c r="C15" s="68" t="s">
        <v>256</v>
      </c>
      <c r="D15" s="70">
        <v>0</v>
      </c>
      <c r="E15" s="77"/>
      <c r="F15" s="57" t="e">
        <f t="shared" si="0"/>
        <v>#DIV/0!</v>
      </c>
    </row>
    <row r="16" spans="1:13" s="17" customFormat="1" ht="60" hidden="1" x14ac:dyDescent="0.2">
      <c r="A16" s="66" t="s">
        <v>143</v>
      </c>
      <c r="B16" s="69" t="s">
        <v>283</v>
      </c>
      <c r="C16" s="68" t="s">
        <v>257</v>
      </c>
      <c r="D16" s="70">
        <v>0</v>
      </c>
      <c r="E16" s="77"/>
      <c r="F16" s="57" t="e">
        <f t="shared" si="0"/>
        <v>#DIV/0!</v>
      </c>
    </row>
    <row r="17" spans="1:6" s="17" customFormat="1" ht="60" hidden="1" x14ac:dyDescent="0.2">
      <c r="A17" s="66" t="s">
        <v>142</v>
      </c>
      <c r="B17" s="69" t="s">
        <v>283</v>
      </c>
      <c r="C17" s="68" t="s">
        <v>258</v>
      </c>
      <c r="D17" s="70">
        <v>0</v>
      </c>
      <c r="E17" s="77"/>
      <c r="F17" s="57" t="e">
        <f t="shared" si="0"/>
        <v>#DIV/0!</v>
      </c>
    </row>
    <row r="18" spans="1:6" s="17" customFormat="1" ht="90" x14ac:dyDescent="0.2">
      <c r="A18" s="71" t="s">
        <v>376</v>
      </c>
      <c r="B18" s="69">
        <v>182</v>
      </c>
      <c r="C18" s="68" t="s">
        <v>377</v>
      </c>
      <c r="D18" s="70">
        <v>493000</v>
      </c>
      <c r="E18" s="77">
        <v>497664.39</v>
      </c>
      <c r="F18" s="57"/>
    </row>
    <row r="19" spans="1:6" s="17" customFormat="1" ht="75" x14ac:dyDescent="0.2">
      <c r="A19" s="71" t="s">
        <v>378</v>
      </c>
      <c r="B19" s="69">
        <v>182</v>
      </c>
      <c r="C19" s="68" t="s">
        <v>379</v>
      </c>
      <c r="D19" s="70">
        <v>458000</v>
      </c>
      <c r="E19" s="77">
        <v>471828.69</v>
      </c>
      <c r="F19" s="57"/>
    </row>
    <row r="20" spans="1:6" s="17" customFormat="1" ht="135" x14ac:dyDescent="0.2">
      <c r="A20" s="71" t="s">
        <v>380</v>
      </c>
      <c r="B20" s="69">
        <v>182</v>
      </c>
      <c r="C20" s="68" t="s">
        <v>381</v>
      </c>
      <c r="D20" s="70">
        <v>2711100</v>
      </c>
      <c r="E20" s="77">
        <v>2711091.69</v>
      </c>
      <c r="F20" s="57"/>
    </row>
    <row r="21" spans="1:6" s="17" customFormat="1" ht="75" x14ac:dyDescent="0.2">
      <c r="A21" s="71" t="s">
        <v>382</v>
      </c>
      <c r="B21" s="69">
        <v>182</v>
      </c>
      <c r="C21" s="68" t="s">
        <v>383</v>
      </c>
      <c r="D21" s="70">
        <v>246831.11</v>
      </c>
      <c r="E21" s="77">
        <v>511186.1</v>
      </c>
      <c r="F21" s="57"/>
    </row>
    <row r="22" spans="1:6" s="17" customFormat="1" ht="75" x14ac:dyDescent="0.2">
      <c r="A22" s="71" t="s">
        <v>384</v>
      </c>
      <c r="B22" s="69">
        <v>182</v>
      </c>
      <c r="C22" s="68" t="s">
        <v>385</v>
      </c>
      <c r="D22" s="70">
        <v>245985.3</v>
      </c>
      <c r="E22" s="77">
        <v>592220.69999999995</v>
      </c>
      <c r="F22" s="57"/>
    </row>
    <row r="23" spans="1:6" s="17" customFormat="1" ht="15.75" x14ac:dyDescent="0.2">
      <c r="A23" s="80" t="s">
        <v>234</v>
      </c>
      <c r="B23" s="81"/>
      <c r="C23" s="78" t="s">
        <v>259</v>
      </c>
      <c r="D23" s="72">
        <f>D24</f>
        <v>85800</v>
      </c>
      <c r="E23" s="72">
        <f t="shared" ref="E23" si="1">E24</f>
        <v>67621</v>
      </c>
      <c r="F23" s="82">
        <f t="shared" si="0"/>
        <v>78.812354312354316</v>
      </c>
    </row>
    <row r="24" spans="1:6" s="17" customFormat="1" ht="30" x14ac:dyDescent="0.2">
      <c r="A24" s="66" t="s">
        <v>235</v>
      </c>
      <c r="B24" s="67">
        <v>182</v>
      </c>
      <c r="C24" s="68" t="s">
        <v>260</v>
      </c>
      <c r="D24" s="70">
        <v>85800</v>
      </c>
      <c r="E24" s="77">
        <v>67621</v>
      </c>
      <c r="F24" s="57">
        <f t="shared" si="0"/>
        <v>78.812354312354316</v>
      </c>
    </row>
    <row r="25" spans="1:6" s="83" customFormat="1" ht="15.75" x14ac:dyDescent="0.25">
      <c r="A25" s="80" t="s">
        <v>236</v>
      </c>
      <c r="B25" s="81"/>
      <c r="C25" s="78" t="s">
        <v>261</v>
      </c>
      <c r="D25" s="72">
        <f>SUM(D26:D28)</f>
        <v>10960000</v>
      </c>
      <c r="E25" s="72">
        <f t="shared" ref="E25" si="2">SUM(E26:E28)</f>
        <v>11417311.959999999</v>
      </c>
      <c r="F25" s="82">
        <f t="shared" si="0"/>
        <v>104.17255437956204</v>
      </c>
    </row>
    <row r="26" spans="1:6" s="17" customFormat="1" ht="60" x14ac:dyDescent="0.2">
      <c r="A26" s="66" t="s">
        <v>237</v>
      </c>
      <c r="B26" s="67">
        <v>182</v>
      </c>
      <c r="C26" s="68" t="s">
        <v>262</v>
      </c>
      <c r="D26" s="70">
        <v>5379000</v>
      </c>
      <c r="E26" s="77">
        <v>5687469.0999999996</v>
      </c>
      <c r="F26" s="57">
        <f t="shared" si="0"/>
        <v>105.73469232199294</v>
      </c>
    </row>
    <row r="27" spans="1:6" s="17" customFormat="1" ht="60" x14ac:dyDescent="0.2">
      <c r="A27" s="66" t="s">
        <v>238</v>
      </c>
      <c r="B27" s="67">
        <v>182</v>
      </c>
      <c r="C27" s="68" t="s">
        <v>263</v>
      </c>
      <c r="D27" s="70">
        <v>3446000</v>
      </c>
      <c r="E27" s="77">
        <v>3474938.28</v>
      </c>
      <c r="F27" s="57">
        <f t="shared" si="0"/>
        <v>100.83976436448056</v>
      </c>
    </row>
    <row r="28" spans="1:6" s="17" customFormat="1" ht="60" x14ac:dyDescent="0.2">
      <c r="A28" s="66" t="s">
        <v>239</v>
      </c>
      <c r="B28" s="67">
        <v>182</v>
      </c>
      <c r="C28" s="68" t="s">
        <v>264</v>
      </c>
      <c r="D28" s="70">
        <v>2135000</v>
      </c>
      <c r="E28" s="77">
        <v>2254904.58</v>
      </c>
      <c r="F28" s="57">
        <f t="shared" si="0"/>
        <v>105.61613957845434</v>
      </c>
    </row>
    <row r="29" spans="1:6" s="17" customFormat="1" ht="28.5" x14ac:dyDescent="0.2">
      <c r="A29" s="80" t="s">
        <v>370</v>
      </c>
      <c r="B29" s="84"/>
      <c r="C29" s="79" t="s">
        <v>371</v>
      </c>
      <c r="D29" s="72">
        <f>D30</f>
        <v>0</v>
      </c>
      <c r="E29" s="85">
        <f>E30</f>
        <v>-0.13</v>
      </c>
      <c r="F29" s="57"/>
    </row>
    <row r="30" spans="1:6" s="17" customFormat="1" ht="30" x14ac:dyDescent="0.2">
      <c r="A30" s="66" t="s">
        <v>372</v>
      </c>
      <c r="B30" s="67"/>
      <c r="C30" s="68" t="s">
        <v>373</v>
      </c>
      <c r="D30" s="70">
        <v>0</v>
      </c>
      <c r="E30" s="77">
        <v>-0.13</v>
      </c>
      <c r="F30" s="57"/>
    </row>
    <row r="31" spans="1:6" s="83" customFormat="1" ht="42.75" x14ac:dyDescent="0.25">
      <c r="A31" s="80" t="s">
        <v>240</v>
      </c>
      <c r="B31" s="81"/>
      <c r="C31" s="78" t="s">
        <v>265</v>
      </c>
      <c r="D31" s="72">
        <f>SUM(D32:D35)</f>
        <v>2069499.29</v>
      </c>
      <c r="E31" s="72">
        <f t="shared" ref="E31" si="3">SUM(E32:E35)</f>
        <v>2329051.58</v>
      </c>
      <c r="F31" s="82">
        <f t="shared" si="0"/>
        <v>112.54179169107132</v>
      </c>
    </row>
    <row r="32" spans="1:6" s="17" customFormat="1" ht="60" x14ac:dyDescent="0.2">
      <c r="A32" s="71" t="s">
        <v>141</v>
      </c>
      <c r="B32" s="67">
        <v>810.81100000000004</v>
      </c>
      <c r="C32" s="68" t="s">
        <v>266</v>
      </c>
      <c r="D32" s="70">
        <f>142599.29+485900</f>
        <v>628499.29</v>
      </c>
      <c r="E32" s="77">
        <f>198383.34+657417.8</f>
        <v>855801.14</v>
      </c>
      <c r="F32" s="57">
        <f t="shared" si="0"/>
        <v>136.16580855644244</v>
      </c>
    </row>
    <row r="33" spans="1:6" s="17" customFormat="1" ht="60" x14ac:dyDescent="0.2">
      <c r="A33" s="71" t="s">
        <v>140</v>
      </c>
      <c r="B33" s="67">
        <v>811</v>
      </c>
      <c r="C33" s="68" t="s">
        <v>267</v>
      </c>
      <c r="D33" s="70">
        <v>605000</v>
      </c>
      <c r="E33" s="77">
        <v>603646.78</v>
      </c>
      <c r="F33" s="57">
        <f t="shared" si="0"/>
        <v>99.776327272727272</v>
      </c>
    </row>
    <row r="34" spans="1:6" s="17" customFormat="1" ht="30" x14ac:dyDescent="0.2">
      <c r="A34" s="66" t="s">
        <v>241</v>
      </c>
      <c r="B34" s="67">
        <v>811</v>
      </c>
      <c r="C34" s="68" t="s">
        <v>268</v>
      </c>
      <c r="D34" s="70">
        <v>45000</v>
      </c>
      <c r="E34" s="77">
        <v>43007.89</v>
      </c>
      <c r="F34" s="57">
        <f t="shared" si="0"/>
        <v>95.57308888888889</v>
      </c>
    </row>
    <row r="35" spans="1:6" s="17" customFormat="1" ht="60" x14ac:dyDescent="0.2">
      <c r="A35" s="66" t="s">
        <v>242</v>
      </c>
      <c r="B35" s="67">
        <v>811</v>
      </c>
      <c r="C35" s="68" t="s">
        <v>269</v>
      </c>
      <c r="D35" s="70">
        <v>791000</v>
      </c>
      <c r="E35" s="77">
        <v>826595.77</v>
      </c>
      <c r="F35" s="57">
        <f t="shared" si="0"/>
        <v>104.50009734513274</v>
      </c>
    </row>
    <row r="36" spans="1:6" s="83" customFormat="1" ht="15.75" x14ac:dyDescent="0.25">
      <c r="A36" s="80" t="s">
        <v>243</v>
      </c>
      <c r="B36" s="84"/>
      <c r="C36" s="78" t="s">
        <v>270</v>
      </c>
      <c r="D36" s="72">
        <f>D37</f>
        <v>1702171</v>
      </c>
      <c r="E36" s="72">
        <f t="shared" ref="E36" si="4">E37</f>
        <v>1702170.5</v>
      </c>
      <c r="F36" s="82">
        <f t="shared" si="0"/>
        <v>99.999970625747949</v>
      </c>
    </row>
    <row r="37" spans="1:6" s="17" customFormat="1" ht="45" x14ac:dyDescent="0.2">
      <c r="A37" s="66" t="s">
        <v>244</v>
      </c>
      <c r="B37" s="67">
        <v>811</v>
      </c>
      <c r="C37" s="68" t="s">
        <v>271</v>
      </c>
      <c r="D37" s="70">
        <v>1702171</v>
      </c>
      <c r="E37" s="77">
        <v>1702170.5</v>
      </c>
      <c r="F37" s="57">
        <f t="shared" si="0"/>
        <v>99.999970625747949</v>
      </c>
    </row>
    <row r="38" spans="1:6" s="83" customFormat="1" ht="28.5" x14ac:dyDescent="0.25">
      <c r="A38" s="80" t="s">
        <v>335</v>
      </c>
      <c r="B38" s="84"/>
      <c r="C38" s="78" t="s">
        <v>336</v>
      </c>
      <c r="D38" s="72">
        <f>D39</f>
        <v>71909.289999999994</v>
      </c>
      <c r="E38" s="85">
        <f>E39</f>
        <v>71909.289999999994</v>
      </c>
      <c r="F38" s="82">
        <v>0</v>
      </c>
    </row>
    <row r="39" spans="1:6" s="17" customFormat="1" ht="30" x14ac:dyDescent="0.2">
      <c r="A39" s="66" t="s">
        <v>337</v>
      </c>
      <c r="B39" s="67">
        <v>811</v>
      </c>
      <c r="C39" s="68" t="s">
        <v>338</v>
      </c>
      <c r="D39" s="70">
        <v>71909.289999999994</v>
      </c>
      <c r="E39" s="77">
        <v>71909.289999999994</v>
      </c>
      <c r="F39" s="57">
        <v>0</v>
      </c>
    </row>
    <row r="40" spans="1:6" s="83" customFormat="1" ht="28.5" x14ac:dyDescent="0.25">
      <c r="A40" s="80" t="s">
        <v>245</v>
      </c>
      <c r="B40" s="81"/>
      <c r="C40" s="78" t="s">
        <v>272</v>
      </c>
      <c r="D40" s="72">
        <f>SUM(D41)</f>
        <v>392000</v>
      </c>
      <c r="E40" s="72">
        <f t="shared" ref="E40" si="5">SUM(E41)</f>
        <v>382110.16</v>
      </c>
      <c r="F40" s="82">
        <f t="shared" si="0"/>
        <v>97.477081632653068</v>
      </c>
    </row>
    <row r="41" spans="1:6" s="17" customFormat="1" ht="45" x14ac:dyDescent="0.2">
      <c r="A41" s="66" t="s">
        <v>139</v>
      </c>
      <c r="B41" s="67">
        <v>811</v>
      </c>
      <c r="C41" s="68" t="s">
        <v>273</v>
      </c>
      <c r="D41" s="70">
        <v>392000</v>
      </c>
      <c r="E41" s="77">
        <v>382110.16</v>
      </c>
      <c r="F41" s="57">
        <f t="shared" si="0"/>
        <v>97.477081632653068</v>
      </c>
    </row>
    <row r="42" spans="1:6" s="83" customFormat="1" ht="15.75" x14ac:dyDescent="0.25">
      <c r="A42" s="80" t="s">
        <v>246</v>
      </c>
      <c r="B42" s="81"/>
      <c r="C42" s="78" t="s">
        <v>274</v>
      </c>
      <c r="D42" s="72">
        <f>SUM(D43:D45)</f>
        <v>754593.88</v>
      </c>
      <c r="E42" s="72">
        <f>SUM(E43:E45)</f>
        <v>768224.01</v>
      </c>
      <c r="F42" s="82">
        <f t="shared" si="0"/>
        <v>101.80628684664127</v>
      </c>
    </row>
    <row r="43" spans="1:6" s="17" customFormat="1" ht="45" x14ac:dyDescent="0.2">
      <c r="A43" s="66" t="s">
        <v>247</v>
      </c>
      <c r="B43" s="67">
        <v>810</v>
      </c>
      <c r="C43" s="68" t="s">
        <v>275</v>
      </c>
      <c r="D43" s="70">
        <v>22000</v>
      </c>
      <c r="E43" s="77">
        <v>21048.51</v>
      </c>
      <c r="F43" s="57">
        <f t="shared" si="0"/>
        <v>95.675045454545455</v>
      </c>
    </row>
    <row r="44" spans="1:6" s="17" customFormat="1" ht="45" x14ac:dyDescent="0.2">
      <c r="A44" s="66" t="s">
        <v>339</v>
      </c>
      <c r="B44" s="67">
        <v>811</v>
      </c>
      <c r="C44" s="68" t="s">
        <v>340</v>
      </c>
      <c r="D44" s="70">
        <v>462593.88</v>
      </c>
      <c r="E44" s="77">
        <v>462593.88</v>
      </c>
      <c r="F44" s="57">
        <v>0</v>
      </c>
    </row>
    <row r="45" spans="1:6" s="17" customFormat="1" ht="60" x14ac:dyDescent="0.2">
      <c r="A45" s="66" t="s">
        <v>342</v>
      </c>
      <c r="B45" s="67">
        <v>811</v>
      </c>
      <c r="C45" s="68" t="s">
        <v>341</v>
      </c>
      <c r="D45" s="70">
        <v>270000</v>
      </c>
      <c r="E45" s="77">
        <v>284581.62</v>
      </c>
      <c r="F45" s="57">
        <v>0</v>
      </c>
    </row>
    <row r="46" spans="1:6" s="83" customFormat="1" ht="15.75" x14ac:dyDescent="0.25">
      <c r="A46" s="80" t="s">
        <v>401</v>
      </c>
      <c r="B46" s="84"/>
      <c r="C46" s="78" t="s">
        <v>276</v>
      </c>
      <c r="D46" s="72">
        <f>D47+D48</f>
        <v>343920</v>
      </c>
      <c r="E46" s="72">
        <f>E47+E48</f>
        <v>322081.57</v>
      </c>
      <c r="F46" s="82">
        <f t="shared" si="0"/>
        <v>93.650142474994183</v>
      </c>
    </row>
    <row r="47" spans="1:6" s="17" customFormat="1" ht="15.75" x14ac:dyDescent="0.2">
      <c r="A47" s="66" t="s">
        <v>400</v>
      </c>
      <c r="B47" s="67">
        <v>811</v>
      </c>
      <c r="C47" s="68" t="s">
        <v>343</v>
      </c>
      <c r="D47" s="70">
        <v>0</v>
      </c>
      <c r="E47" s="70">
        <v>5675.17</v>
      </c>
      <c r="F47" s="57">
        <v>0</v>
      </c>
    </row>
    <row r="48" spans="1:6" s="17" customFormat="1" ht="15.75" x14ac:dyDescent="0.2">
      <c r="A48" s="66" t="s">
        <v>248</v>
      </c>
      <c r="B48" s="67">
        <v>811</v>
      </c>
      <c r="C48" s="68" t="s">
        <v>309</v>
      </c>
      <c r="D48" s="70">
        <v>343920</v>
      </c>
      <c r="E48" s="77">
        <v>316406.40000000002</v>
      </c>
      <c r="F48" s="57">
        <f t="shared" si="0"/>
        <v>92.000000000000014</v>
      </c>
    </row>
    <row r="49" spans="1:6" s="17" customFormat="1" ht="15.75" x14ac:dyDescent="0.2">
      <c r="A49" s="80" t="s">
        <v>138</v>
      </c>
      <c r="B49" s="81"/>
      <c r="C49" s="78" t="s">
        <v>277</v>
      </c>
      <c r="D49" s="72">
        <f>D50+D58</f>
        <v>367851450.77999997</v>
      </c>
      <c r="E49" s="72">
        <f>E50+E58+E56</f>
        <v>369481516.2299999</v>
      </c>
      <c r="F49" s="82">
        <f t="shared" si="0"/>
        <v>100.44313144519167</v>
      </c>
    </row>
    <row r="50" spans="1:6" s="17" customFormat="1" ht="30" x14ac:dyDescent="0.2">
      <c r="A50" s="66" t="s">
        <v>249</v>
      </c>
      <c r="B50" s="69"/>
      <c r="C50" s="68" t="s">
        <v>278</v>
      </c>
      <c r="D50" s="70">
        <f>SUM(D51:D55)</f>
        <v>367851450.77999997</v>
      </c>
      <c r="E50" s="70">
        <f>SUM(E51:E55)</f>
        <v>367376526.94999993</v>
      </c>
      <c r="F50" s="57">
        <f t="shared" si="0"/>
        <v>99.870892495056623</v>
      </c>
    </row>
    <row r="51" spans="1:6" s="17" customFormat="1" ht="30" x14ac:dyDescent="0.2">
      <c r="A51" s="66" t="s">
        <v>250</v>
      </c>
      <c r="B51" s="67">
        <v>811</v>
      </c>
      <c r="C51" s="68" t="s">
        <v>279</v>
      </c>
      <c r="D51" s="70">
        <v>32446700</v>
      </c>
      <c r="E51" s="77">
        <v>32446700</v>
      </c>
      <c r="F51" s="57">
        <f t="shared" si="0"/>
        <v>100</v>
      </c>
    </row>
    <row r="52" spans="1:6" s="17" customFormat="1" ht="45" x14ac:dyDescent="0.2">
      <c r="A52" s="66" t="s">
        <v>311</v>
      </c>
      <c r="B52" s="67">
        <v>811</v>
      </c>
      <c r="C52" s="68" t="s">
        <v>310</v>
      </c>
      <c r="D52" s="70">
        <f>11563700+20000000</f>
        <v>31563700</v>
      </c>
      <c r="E52" s="70">
        <v>31563699.91</v>
      </c>
      <c r="F52" s="57">
        <f t="shared" si="0"/>
        <v>99.999999714862327</v>
      </c>
    </row>
    <row r="53" spans="1:6" s="17" customFormat="1" ht="15.75" x14ac:dyDescent="0.2">
      <c r="A53" s="66" t="s">
        <v>162</v>
      </c>
      <c r="B53" s="67">
        <v>811</v>
      </c>
      <c r="C53" s="68" t="s">
        <v>280</v>
      </c>
      <c r="D53" s="70">
        <v>272424836.88</v>
      </c>
      <c r="E53" s="77">
        <v>271949913.13999999</v>
      </c>
      <c r="F53" s="57">
        <f t="shared" si="0"/>
        <v>99.825667973067667</v>
      </c>
    </row>
    <row r="54" spans="1:6" s="17" customFormat="1" ht="30" x14ac:dyDescent="0.2">
      <c r="A54" s="66" t="s">
        <v>345</v>
      </c>
      <c r="B54" s="67">
        <v>811</v>
      </c>
      <c r="C54" s="68" t="s">
        <v>344</v>
      </c>
      <c r="D54" s="70">
        <v>100</v>
      </c>
      <c r="E54" s="77">
        <v>100</v>
      </c>
      <c r="F54" s="57">
        <f t="shared" si="0"/>
        <v>100</v>
      </c>
    </row>
    <row r="55" spans="1:6" s="17" customFormat="1" ht="30" x14ac:dyDescent="0.2">
      <c r="A55" s="66" t="s">
        <v>251</v>
      </c>
      <c r="B55" s="67">
        <v>811</v>
      </c>
      <c r="C55" s="68" t="s">
        <v>281</v>
      </c>
      <c r="D55" s="70">
        <v>31416113.899999999</v>
      </c>
      <c r="E55" s="77">
        <v>31416113.899999999</v>
      </c>
      <c r="F55" s="57">
        <f t="shared" si="0"/>
        <v>100</v>
      </c>
    </row>
    <row r="56" spans="1:6" s="17" customFormat="1" ht="60" x14ac:dyDescent="0.2">
      <c r="A56" s="66" t="s">
        <v>346</v>
      </c>
      <c r="B56" s="67"/>
      <c r="C56" s="68" t="s">
        <v>347</v>
      </c>
      <c r="D56" s="70">
        <f>D57</f>
        <v>0</v>
      </c>
      <c r="E56" s="77">
        <f>E57</f>
        <v>2138366.7000000002</v>
      </c>
      <c r="F56" s="57">
        <v>0</v>
      </c>
    </row>
    <row r="57" spans="1:6" s="17" customFormat="1" ht="45" x14ac:dyDescent="0.2">
      <c r="A57" s="66" t="s">
        <v>348</v>
      </c>
      <c r="B57" s="67" t="s">
        <v>284</v>
      </c>
      <c r="C57" s="68" t="s">
        <v>349</v>
      </c>
      <c r="D57" s="70">
        <v>0</v>
      </c>
      <c r="E57" s="77">
        <v>2138366.7000000002</v>
      </c>
      <c r="F57" s="57">
        <v>0</v>
      </c>
    </row>
    <row r="58" spans="1:6" s="17" customFormat="1" ht="30" x14ac:dyDescent="0.2">
      <c r="A58" s="66" t="s">
        <v>350</v>
      </c>
      <c r="B58" s="69"/>
      <c r="C58" s="68" t="s">
        <v>351</v>
      </c>
      <c r="D58" s="70">
        <f>D59</f>
        <v>0</v>
      </c>
      <c r="E58" s="70">
        <f t="shared" ref="E58" si="6">E59</f>
        <v>-33377.42</v>
      </c>
      <c r="F58" s="57">
        <v>0</v>
      </c>
    </row>
    <row r="59" spans="1:6" s="17" customFormat="1" ht="45" x14ac:dyDescent="0.2">
      <c r="A59" s="66" t="s">
        <v>352</v>
      </c>
      <c r="B59" s="69" t="s">
        <v>284</v>
      </c>
      <c r="C59" s="68" t="s">
        <v>351</v>
      </c>
      <c r="D59" s="70">
        <v>0</v>
      </c>
      <c r="E59" s="77">
        <v>-33377.42</v>
      </c>
      <c r="F59" s="57">
        <v>0</v>
      </c>
    </row>
    <row r="60" spans="1:6" s="17" customFormat="1" ht="15.75" x14ac:dyDescent="0.2">
      <c r="A60" s="119" t="s">
        <v>303</v>
      </c>
      <c r="B60" s="119"/>
      <c r="C60" s="119"/>
      <c r="D60" s="72">
        <f>D49+D10</f>
        <v>414256370.77999997</v>
      </c>
      <c r="E60" s="72">
        <f>E49+E10</f>
        <v>420777231.29999989</v>
      </c>
      <c r="F60" s="57">
        <f t="shared" si="0"/>
        <v>101.57411230821191</v>
      </c>
    </row>
    <row r="61" spans="1:6" ht="12" customHeight="1" x14ac:dyDescent="0.2"/>
  </sheetData>
  <mergeCells count="12">
    <mergeCell ref="A60:C60"/>
    <mergeCell ref="E2:F2"/>
    <mergeCell ref="E1:F1"/>
    <mergeCell ref="B8:B9"/>
    <mergeCell ref="C8:C9"/>
    <mergeCell ref="A5:F5"/>
    <mergeCell ref="E3:F3"/>
    <mergeCell ref="A7:F7"/>
    <mergeCell ref="F8:F9"/>
    <mergeCell ref="A8:A9"/>
    <mergeCell ref="D8:D9"/>
    <mergeCell ref="E8:E9"/>
  </mergeCells>
  <pageMargins left="0" right="0" top="0.59055118110236227" bottom="0.39370078740157483" header="0.51181102362204722" footer="0.51181102362204722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M33"/>
  <sheetViews>
    <sheetView showGridLines="0" workbookViewId="0">
      <selection activeCell="O5" sqref="O5"/>
    </sheetView>
  </sheetViews>
  <sheetFormatPr defaultRowHeight="12.75" x14ac:dyDescent="0.2"/>
  <cols>
    <col min="1" max="1" width="47.85546875" style="3" customWidth="1"/>
    <col min="2" max="3" width="7.85546875" style="3" hidden="1" customWidth="1"/>
    <col min="4" max="4" width="5.42578125" style="3" hidden="1" customWidth="1"/>
    <col min="5" max="5" width="6.28515625" style="3" customWidth="1"/>
    <col min="6" max="6" width="6.5703125" style="2" customWidth="1"/>
    <col min="7" max="7" width="11" style="2" hidden="1" customWidth="1"/>
    <col min="8" max="8" width="5" style="2" hidden="1" customWidth="1"/>
    <col min="9" max="9" width="6.7109375" style="2" hidden="1" customWidth="1"/>
    <col min="10" max="10" width="12.7109375" style="2" hidden="1" customWidth="1"/>
    <col min="11" max="11" width="17.85546875" style="2" customWidth="1"/>
    <col min="12" max="12" width="16.140625" style="1" customWidth="1"/>
    <col min="13" max="13" width="9.5703125" style="1" customWidth="1"/>
    <col min="14" max="16384" width="9.140625" style="1"/>
  </cols>
  <sheetData>
    <row r="1" spans="1:13" x14ac:dyDescent="0.2">
      <c r="A1" s="134" t="s">
        <v>57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.75" customHeight="1" x14ac:dyDescent="0.2">
      <c r="A2" s="120" t="s">
        <v>398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x14ac:dyDescent="0.2">
      <c r="A3" s="121" t="s">
        <v>399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 x14ac:dyDescent="0.2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3" ht="49.5" customHeight="1" x14ac:dyDescent="0.2">
      <c r="A5" s="136" t="s">
        <v>387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x14ac:dyDescent="0.2">
      <c r="A6" s="137" t="s">
        <v>56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</row>
    <row r="7" spans="1:13" x14ac:dyDescent="0.2">
      <c r="A7" s="138" t="s">
        <v>55</v>
      </c>
      <c r="B7" s="138" t="s">
        <v>54</v>
      </c>
      <c r="C7" s="138"/>
      <c r="D7" s="138"/>
      <c r="E7" s="138"/>
      <c r="F7" s="138"/>
      <c r="G7" s="138"/>
      <c r="H7" s="138"/>
      <c r="I7" s="138"/>
      <c r="J7" s="139" t="s">
        <v>53</v>
      </c>
      <c r="K7" s="139" t="s">
        <v>52</v>
      </c>
      <c r="L7" s="140" t="s">
        <v>51</v>
      </c>
      <c r="M7" s="140" t="s">
        <v>50</v>
      </c>
    </row>
    <row r="8" spans="1:13" x14ac:dyDescent="0.2">
      <c r="A8" s="138"/>
      <c r="B8" s="48"/>
      <c r="C8" s="48" t="s">
        <v>49</v>
      </c>
      <c r="D8" s="48"/>
      <c r="E8" s="48" t="s">
        <v>48</v>
      </c>
      <c r="F8" s="48" t="s">
        <v>47</v>
      </c>
      <c r="G8" s="48" t="s">
        <v>46</v>
      </c>
      <c r="H8" s="48" t="s">
        <v>45</v>
      </c>
      <c r="I8" s="48" t="s">
        <v>44</v>
      </c>
      <c r="J8" s="139"/>
      <c r="K8" s="139"/>
      <c r="L8" s="140"/>
      <c r="M8" s="140"/>
    </row>
    <row r="9" spans="1:13" x14ac:dyDescent="0.2">
      <c r="A9" s="48">
        <v>1</v>
      </c>
      <c r="B9" s="48"/>
      <c r="C9" s="48">
        <v>2</v>
      </c>
      <c r="D9" s="48">
        <v>2</v>
      </c>
      <c r="E9" s="48">
        <v>2</v>
      </c>
      <c r="F9" s="28" t="s">
        <v>43</v>
      </c>
      <c r="G9" s="28" t="s">
        <v>42</v>
      </c>
      <c r="H9" s="28" t="s">
        <v>41</v>
      </c>
      <c r="I9" s="28" t="s">
        <v>40</v>
      </c>
      <c r="J9" s="28" t="s">
        <v>39</v>
      </c>
      <c r="K9" s="28" t="s">
        <v>38</v>
      </c>
      <c r="L9" s="18">
        <v>5</v>
      </c>
      <c r="M9" s="18">
        <v>6</v>
      </c>
    </row>
    <row r="10" spans="1:13" x14ac:dyDescent="0.2">
      <c r="A10" s="19" t="s">
        <v>129</v>
      </c>
      <c r="B10" s="48"/>
      <c r="C10" s="48"/>
      <c r="D10" s="20"/>
      <c r="E10" s="21">
        <v>0</v>
      </c>
      <c r="F10" s="21">
        <v>0</v>
      </c>
      <c r="G10" s="28"/>
      <c r="H10" s="28"/>
      <c r="I10" s="28"/>
      <c r="J10" s="28"/>
      <c r="K10" s="22">
        <f>K11+K14+K17+K22+K26+K28+K31</f>
        <v>442326479.92000008</v>
      </c>
      <c r="L10" s="22">
        <f>L11+L14+L17+L22+L26+L28+L31</f>
        <v>415560118.28000003</v>
      </c>
      <c r="M10" s="49">
        <f t="shared" ref="M10:M33" si="0">L10*100/K10</f>
        <v>93.948731795383111</v>
      </c>
    </row>
    <row r="11" spans="1:13" x14ac:dyDescent="0.2">
      <c r="A11" s="19" t="s">
        <v>37</v>
      </c>
      <c r="B11" s="23"/>
      <c r="C11" s="23"/>
      <c r="D11" s="23"/>
      <c r="E11" s="21">
        <v>1</v>
      </c>
      <c r="F11" s="21">
        <v>0</v>
      </c>
      <c r="G11" s="24"/>
      <c r="H11" s="24"/>
      <c r="I11" s="24"/>
      <c r="J11" s="25"/>
      <c r="K11" s="22">
        <f>K12+K13</f>
        <v>380100</v>
      </c>
      <c r="L11" s="22">
        <f>L12+L13</f>
        <v>380000</v>
      </c>
      <c r="M11" s="26">
        <f t="shared" si="0"/>
        <v>99.973691133912126</v>
      </c>
    </row>
    <row r="12" spans="1:13" s="9" customFormat="1" ht="38.25" x14ac:dyDescent="0.2">
      <c r="A12" s="27" t="s">
        <v>313</v>
      </c>
      <c r="B12" s="28"/>
      <c r="C12" s="28"/>
      <c r="D12" s="28"/>
      <c r="E12" s="29">
        <v>1</v>
      </c>
      <c r="F12" s="29">
        <v>4</v>
      </c>
      <c r="G12" s="30"/>
      <c r="H12" s="30"/>
      <c r="I12" s="30"/>
      <c r="J12" s="31"/>
      <c r="K12" s="32">
        <f>'ведомст 2024'!V13</f>
        <v>100</v>
      </c>
      <c r="L12" s="32">
        <f>'ведомст 2024'!W13</f>
        <v>0</v>
      </c>
      <c r="M12" s="33">
        <f t="shared" si="0"/>
        <v>0</v>
      </c>
    </row>
    <row r="13" spans="1:13" s="9" customFormat="1" x14ac:dyDescent="0.2">
      <c r="A13" s="27" t="s">
        <v>154</v>
      </c>
      <c r="B13" s="28"/>
      <c r="C13" s="28"/>
      <c r="D13" s="28"/>
      <c r="E13" s="29">
        <v>1</v>
      </c>
      <c r="F13" s="29">
        <v>13</v>
      </c>
      <c r="G13" s="30"/>
      <c r="H13" s="30"/>
      <c r="I13" s="30"/>
      <c r="J13" s="31"/>
      <c r="K13" s="32">
        <f>'ведомст 2024'!V18</f>
        <v>380000</v>
      </c>
      <c r="L13" s="32">
        <f>'ведомст 2024'!W18</f>
        <v>380000</v>
      </c>
      <c r="M13" s="33">
        <f t="shared" si="0"/>
        <v>100</v>
      </c>
    </row>
    <row r="14" spans="1:13" ht="25.5" x14ac:dyDescent="0.2">
      <c r="A14" s="19" t="s">
        <v>33</v>
      </c>
      <c r="B14" s="28"/>
      <c r="C14" s="28"/>
      <c r="D14" s="28"/>
      <c r="E14" s="21">
        <v>3</v>
      </c>
      <c r="F14" s="21">
        <v>0</v>
      </c>
      <c r="G14" s="30"/>
      <c r="H14" s="30"/>
      <c r="I14" s="30"/>
      <c r="J14" s="31"/>
      <c r="K14" s="22">
        <f>K15+K16</f>
        <v>5044471.5999999996</v>
      </c>
      <c r="L14" s="22">
        <f>L15+L16</f>
        <v>4517401.93</v>
      </c>
      <c r="M14" s="33">
        <f t="shared" si="0"/>
        <v>89.551538559558949</v>
      </c>
    </row>
    <row r="15" spans="1:13" s="9" customFormat="1" x14ac:dyDescent="0.2">
      <c r="A15" s="27" t="s">
        <v>88</v>
      </c>
      <c r="B15" s="28"/>
      <c r="C15" s="28"/>
      <c r="D15" s="28"/>
      <c r="E15" s="29">
        <v>3</v>
      </c>
      <c r="F15" s="29">
        <v>9</v>
      </c>
      <c r="G15" s="30"/>
      <c r="H15" s="30"/>
      <c r="I15" s="30"/>
      <c r="J15" s="31"/>
      <c r="K15" s="32">
        <f>'ведомст 2024'!V31</f>
        <v>315000</v>
      </c>
      <c r="L15" s="32">
        <f>'ведомст 2024'!W31</f>
        <v>315000</v>
      </c>
      <c r="M15" s="33">
        <f t="shared" si="0"/>
        <v>100</v>
      </c>
    </row>
    <row r="16" spans="1:13" s="9" customFormat="1" ht="38.25" x14ac:dyDescent="0.2">
      <c r="A16" s="27" t="s">
        <v>89</v>
      </c>
      <c r="B16" s="28"/>
      <c r="C16" s="28"/>
      <c r="D16" s="28"/>
      <c r="E16" s="29">
        <v>3</v>
      </c>
      <c r="F16" s="29">
        <v>10</v>
      </c>
      <c r="G16" s="30"/>
      <c r="H16" s="30"/>
      <c r="I16" s="30"/>
      <c r="J16" s="31"/>
      <c r="K16" s="32">
        <f>'ведомст 2024'!V36</f>
        <v>4729471.5999999996</v>
      </c>
      <c r="L16" s="32">
        <f>'ведомст 2024'!W36</f>
        <v>4202401.93</v>
      </c>
      <c r="M16" s="33">
        <f t="shared" si="0"/>
        <v>88.855633047886371</v>
      </c>
    </row>
    <row r="17" spans="1:13" x14ac:dyDescent="0.2">
      <c r="A17" s="19" t="s">
        <v>31</v>
      </c>
      <c r="B17" s="28"/>
      <c r="C17" s="28"/>
      <c r="D17" s="28"/>
      <c r="E17" s="21">
        <v>4</v>
      </c>
      <c r="F17" s="21">
        <v>0</v>
      </c>
      <c r="G17" s="30"/>
      <c r="H17" s="30"/>
      <c r="I17" s="30"/>
      <c r="J17" s="31"/>
      <c r="K17" s="22">
        <f>K18+K19+K20+K21</f>
        <v>207318845.46000004</v>
      </c>
      <c r="L17" s="22">
        <f>L18+L19+L20+L21</f>
        <v>184358279.12</v>
      </c>
      <c r="M17" s="33">
        <f t="shared" si="0"/>
        <v>88.92499797157609</v>
      </c>
    </row>
    <row r="18" spans="1:13" x14ac:dyDescent="0.2">
      <c r="A18" s="27" t="s">
        <v>30</v>
      </c>
      <c r="B18" s="28"/>
      <c r="C18" s="28"/>
      <c r="D18" s="28"/>
      <c r="E18" s="29">
        <v>4</v>
      </c>
      <c r="F18" s="29">
        <v>6</v>
      </c>
      <c r="G18" s="30"/>
      <c r="H18" s="30"/>
      <c r="I18" s="30"/>
      <c r="J18" s="31"/>
      <c r="K18" s="32">
        <f>'ведомст 2024'!V45</f>
        <v>54738902.970000006</v>
      </c>
      <c r="L18" s="32">
        <f>'ведомст 2024'!W45</f>
        <v>33178614.190000001</v>
      </c>
      <c r="M18" s="33">
        <f t="shared" si="0"/>
        <v>60.612493838584498</v>
      </c>
    </row>
    <row r="19" spans="1:13" x14ac:dyDescent="0.2">
      <c r="A19" s="27" t="s">
        <v>29</v>
      </c>
      <c r="B19" s="28"/>
      <c r="C19" s="28"/>
      <c r="D19" s="28"/>
      <c r="E19" s="29">
        <v>4</v>
      </c>
      <c r="F19" s="29">
        <v>7</v>
      </c>
      <c r="G19" s="30"/>
      <c r="H19" s="30"/>
      <c r="I19" s="30"/>
      <c r="J19" s="31"/>
      <c r="K19" s="32">
        <f>'ведомст 2024'!V59</f>
        <v>7869677.5800000001</v>
      </c>
      <c r="L19" s="32">
        <f>'ведомст 2024'!W59</f>
        <v>7869677.5800000001</v>
      </c>
      <c r="M19" s="33">
        <f t="shared" si="0"/>
        <v>100</v>
      </c>
    </row>
    <row r="20" spans="1:13" x14ac:dyDescent="0.2">
      <c r="A20" s="27" t="s">
        <v>25</v>
      </c>
      <c r="B20" s="28"/>
      <c r="C20" s="28"/>
      <c r="D20" s="28"/>
      <c r="E20" s="29">
        <v>4</v>
      </c>
      <c r="F20" s="29">
        <v>9</v>
      </c>
      <c r="G20" s="30"/>
      <c r="H20" s="30"/>
      <c r="I20" s="30"/>
      <c r="J20" s="31"/>
      <c r="K20" s="32">
        <f>'ведомст 2024'!V67</f>
        <v>138124029.55000001</v>
      </c>
      <c r="L20" s="32">
        <f>'ведомст 2024'!W67</f>
        <v>136723752</v>
      </c>
      <c r="M20" s="33">
        <f t="shared" si="0"/>
        <v>98.986217275471887</v>
      </c>
    </row>
    <row r="21" spans="1:13" x14ac:dyDescent="0.2">
      <c r="A21" s="27" t="s">
        <v>291</v>
      </c>
      <c r="B21" s="28"/>
      <c r="C21" s="28"/>
      <c r="D21" s="28"/>
      <c r="E21" s="29">
        <v>4</v>
      </c>
      <c r="F21" s="29">
        <v>12</v>
      </c>
      <c r="G21" s="30"/>
      <c r="H21" s="30"/>
      <c r="I21" s="30"/>
      <c r="J21" s="31"/>
      <c r="K21" s="32">
        <f>'ведомст 2024'!V118</f>
        <v>6586235.3599999994</v>
      </c>
      <c r="L21" s="32">
        <f>'ведомст 2024'!W118</f>
        <v>6586235.3499999996</v>
      </c>
      <c r="M21" s="33">
        <f t="shared" si="0"/>
        <v>99.999999848168201</v>
      </c>
    </row>
    <row r="22" spans="1:13" x14ac:dyDescent="0.2">
      <c r="A22" s="19" t="s">
        <v>24</v>
      </c>
      <c r="B22" s="28"/>
      <c r="C22" s="28"/>
      <c r="D22" s="28"/>
      <c r="E22" s="21">
        <v>5</v>
      </c>
      <c r="F22" s="21">
        <v>0</v>
      </c>
      <c r="G22" s="30"/>
      <c r="H22" s="30"/>
      <c r="I22" s="30"/>
      <c r="J22" s="31"/>
      <c r="K22" s="22">
        <f>K23+K24+K25</f>
        <v>218067455.46000004</v>
      </c>
      <c r="L22" s="22">
        <f>L23+L24+L25</f>
        <v>214792240.40000001</v>
      </c>
      <c r="M22" s="34">
        <f t="shared" si="0"/>
        <v>98.498072510136296</v>
      </c>
    </row>
    <row r="23" spans="1:13" x14ac:dyDescent="0.2">
      <c r="A23" s="27" t="s">
        <v>23</v>
      </c>
      <c r="B23" s="28"/>
      <c r="C23" s="28"/>
      <c r="D23" s="28"/>
      <c r="E23" s="29">
        <v>5</v>
      </c>
      <c r="F23" s="29">
        <v>1</v>
      </c>
      <c r="G23" s="30"/>
      <c r="H23" s="30"/>
      <c r="I23" s="30"/>
      <c r="J23" s="31"/>
      <c r="K23" s="32">
        <f>'ведомст 2024'!V130</f>
        <v>390324.59</v>
      </c>
      <c r="L23" s="32">
        <f>'ведомст 2024'!W130</f>
        <v>380180.15</v>
      </c>
      <c r="M23" s="34">
        <f t="shared" si="0"/>
        <v>97.401024619022849</v>
      </c>
    </row>
    <row r="24" spans="1:13" x14ac:dyDescent="0.2">
      <c r="A24" s="27" t="s">
        <v>21</v>
      </c>
      <c r="B24" s="28"/>
      <c r="C24" s="28"/>
      <c r="D24" s="28"/>
      <c r="E24" s="29">
        <v>5</v>
      </c>
      <c r="F24" s="29">
        <v>2</v>
      </c>
      <c r="G24" s="30"/>
      <c r="H24" s="30"/>
      <c r="I24" s="30"/>
      <c r="J24" s="31"/>
      <c r="K24" s="32">
        <f>'ведомст 2024'!V138</f>
        <v>103175888.28000002</v>
      </c>
      <c r="L24" s="32">
        <f>'ведомст 2024'!W138</f>
        <v>103175387.72</v>
      </c>
      <c r="M24" s="34">
        <f t="shared" si="0"/>
        <v>99.999514847889017</v>
      </c>
    </row>
    <row r="25" spans="1:13" x14ac:dyDescent="0.2">
      <c r="A25" s="27" t="s">
        <v>19</v>
      </c>
      <c r="B25" s="28"/>
      <c r="C25" s="28"/>
      <c r="D25" s="28"/>
      <c r="E25" s="29">
        <v>5</v>
      </c>
      <c r="F25" s="29">
        <v>3</v>
      </c>
      <c r="G25" s="30"/>
      <c r="H25" s="30"/>
      <c r="I25" s="30"/>
      <c r="J25" s="31"/>
      <c r="K25" s="32">
        <f>'ведомст 2024'!V177</f>
        <v>114501242.59</v>
      </c>
      <c r="L25" s="32">
        <f>'ведомст 2024'!W177</f>
        <v>111236672.53</v>
      </c>
      <c r="M25" s="34">
        <f t="shared" si="0"/>
        <v>97.148878050442121</v>
      </c>
    </row>
    <row r="26" spans="1:13" x14ac:dyDescent="0.2">
      <c r="A26" s="19" t="s">
        <v>14</v>
      </c>
      <c r="B26" s="28"/>
      <c r="C26" s="28"/>
      <c r="D26" s="28"/>
      <c r="E26" s="21">
        <v>8</v>
      </c>
      <c r="F26" s="21">
        <v>0</v>
      </c>
      <c r="G26" s="30"/>
      <c r="H26" s="30"/>
      <c r="I26" s="30"/>
      <c r="J26" s="31"/>
      <c r="K26" s="22">
        <f>K27</f>
        <v>8572291.4000000004</v>
      </c>
      <c r="L26" s="22">
        <f>L27</f>
        <v>8572291.4000000004</v>
      </c>
      <c r="M26" s="34">
        <f t="shared" si="0"/>
        <v>100</v>
      </c>
    </row>
    <row r="27" spans="1:13" x14ac:dyDescent="0.2">
      <c r="A27" s="27" t="s">
        <v>13</v>
      </c>
      <c r="B27" s="28"/>
      <c r="C27" s="28"/>
      <c r="D27" s="28"/>
      <c r="E27" s="29">
        <v>8</v>
      </c>
      <c r="F27" s="29">
        <v>1</v>
      </c>
      <c r="G27" s="30"/>
      <c r="H27" s="30"/>
      <c r="I27" s="30"/>
      <c r="J27" s="31"/>
      <c r="K27" s="32">
        <f>'ведомст 2024'!V232</f>
        <v>8572291.4000000004</v>
      </c>
      <c r="L27" s="32">
        <f>'ведомст 2024'!W232</f>
        <v>8572291.4000000004</v>
      </c>
      <c r="M27" s="34">
        <f t="shared" si="0"/>
        <v>100</v>
      </c>
    </row>
    <row r="28" spans="1:13" x14ac:dyDescent="0.2">
      <c r="A28" s="19" t="s">
        <v>7</v>
      </c>
      <c r="B28" s="28"/>
      <c r="C28" s="28"/>
      <c r="D28" s="28"/>
      <c r="E28" s="21">
        <v>10</v>
      </c>
      <c r="F28" s="21">
        <v>0</v>
      </c>
      <c r="G28" s="30"/>
      <c r="H28" s="30"/>
      <c r="I28" s="30"/>
      <c r="J28" s="31"/>
      <c r="K28" s="22">
        <f>K29+K30</f>
        <v>618116</v>
      </c>
      <c r="L28" s="22">
        <f>L29+L30</f>
        <v>614705.43000000005</v>
      </c>
      <c r="M28" s="34">
        <f t="shared" si="0"/>
        <v>99.448231399931416</v>
      </c>
    </row>
    <row r="29" spans="1:13" x14ac:dyDescent="0.2">
      <c r="A29" s="27" t="s">
        <v>6</v>
      </c>
      <c r="B29" s="28"/>
      <c r="C29" s="28"/>
      <c r="D29" s="28"/>
      <c r="E29" s="29">
        <v>10</v>
      </c>
      <c r="F29" s="29">
        <v>1</v>
      </c>
      <c r="G29" s="30"/>
      <c r="H29" s="30"/>
      <c r="I29" s="30"/>
      <c r="J29" s="31"/>
      <c r="K29" s="32">
        <f>'ведомст 2024'!V241</f>
        <v>610116</v>
      </c>
      <c r="L29" s="32">
        <f>'ведомст 2024'!W241</f>
        <v>606705.43000000005</v>
      </c>
      <c r="M29" s="34">
        <f t="shared" si="0"/>
        <v>99.440996466245778</v>
      </c>
    </row>
    <row r="30" spans="1:13" x14ac:dyDescent="0.2">
      <c r="A30" s="27" t="s">
        <v>4</v>
      </c>
      <c r="B30" s="28"/>
      <c r="C30" s="28"/>
      <c r="D30" s="28"/>
      <c r="E30" s="29">
        <v>10</v>
      </c>
      <c r="F30" s="29">
        <v>3</v>
      </c>
      <c r="G30" s="30"/>
      <c r="H30" s="30"/>
      <c r="I30" s="30"/>
      <c r="J30" s="31"/>
      <c r="K30" s="32">
        <f>'ведомст 2024'!V246</f>
        <v>8000</v>
      </c>
      <c r="L30" s="32">
        <f>'ведомст 2024'!W246</f>
        <v>8000</v>
      </c>
      <c r="M30" s="34">
        <f t="shared" si="0"/>
        <v>100</v>
      </c>
    </row>
    <row r="31" spans="1:13" x14ac:dyDescent="0.2">
      <c r="A31" s="19" t="s">
        <v>1</v>
      </c>
      <c r="B31" s="28"/>
      <c r="C31" s="28"/>
      <c r="D31" s="28"/>
      <c r="E31" s="21">
        <v>11</v>
      </c>
      <c r="F31" s="21">
        <v>0</v>
      </c>
      <c r="G31" s="30"/>
      <c r="H31" s="30"/>
      <c r="I31" s="30"/>
      <c r="J31" s="31"/>
      <c r="K31" s="22">
        <f>K32</f>
        <v>2325200</v>
      </c>
      <c r="L31" s="22">
        <f>L32</f>
        <v>2325200</v>
      </c>
      <c r="M31" s="34">
        <f t="shared" si="0"/>
        <v>100</v>
      </c>
    </row>
    <row r="32" spans="1:13" x14ac:dyDescent="0.2">
      <c r="A32" s="27" t="s">
        <v>0</v>
      </c>
      <c r="B32" s="28"/>
      <c r="C32" s="28"/>
      <c r="D32" s="28"/>
      <c r="E32" s="29">
        <v>11</v>
      </c>
      <c r="F32" s="29">
        <v>2</v>
      </c>
      <c r="G32" s="30"/>
      <c r="H32" s="30"/>
      <c r="I32" s="30"/>
      <c r="J32" s="31"/>
      <c r="K32" s="32">
        <f>'ведомст 2024'!V252</f>
        <v>2325200</v>
      </c>
      <c r="L32" s="32">
        <f>'ведомст 2024'!W252</f>
        <v>2325200</v>
      </c>
      <c r="M32" s="34">
        <f t="shared" si="0"/>
        <v>100</v>
      </c>
    </row>
    <row r="33" spans="1:13" x14ac:dyDescent="0.2">
      <c r="A33" s="35" t="s">
        <v>128</v>
      </c>
      <c r="B33" s="28"/>
      <c r="C33" s="28"/>
      <c r="D33" s="28"/>
      <c r="E33" s="35"/>
      <c r="F33" s="35"/>
      <c r="G33" s="30"/>
      <c r="H33" s="30"/>
      <c r="I33" s="30"/>
      <c r="J33" s="31"/>
      <c r="K33" s="36">
        <f>K10</f>
        <v>442326479.92000008</v>
      </c>
      <c r="L33" s="36">
        <f>L10</f>
        <v>415560118.28000003</v>
      </c>
      <c r="M33" s="34">
        <f t="shared" si="0"/>
        <v>93.948731795383111</v>
      </c>
    </row>
  </sheetData>
  <mergeCells count="12">
    <mergeCell ref="A6:M6"/>
    <mergeCell ref="A7:A8"/>
    <mergeCell ref="B7:I7"/>
    <mergeCell ref="J7:J8"/>
    <mergeCell ref="K7:K8"/>
    <mergeCell ref="L7:L8"/>
    <mergeCell ref="M7:M8"/>
    <mergeCell ref="A1:M1"/>
    <mergeCell ref="A2:M2"/>
    <mergeCell ref="A3:M3"/>
    <mergeCell ref="A4:L4"/>
    <mergeCell ref="A5:M5"/>
  </mergeCells>
  <printOptions gridLinesSet="0"/>
  <pageMargins left="0.82677165354330717" right="0.19685039370078741" top="0.19685039370078741" bottom="0.19685039370078741" header="0" footer="0"/>
  <pageSetup paperSize="9" scale="88" fitToHeight="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AA257"/>
  <sheetViews>
    <sheetView showGridLines="0" workbookViewId="0">
      <selection activeCell="P3" sqref="P3:Z3"/>
    </sheetView>
  </sheetViews>
  <sheetFormatPr defaultRowHeight="15" x14ac:dyDescent="0.25"/>
  <cols>
    <col min="1" max="1" width="1.5703125" style="51" customWidth="1"/>
    <col min="2" max="15" width="0" style="51" hidden="1" customWidth="1"/>
    <col min="16" max="16" width="49.5703125" style="51" customWidth="1"/>
    <col min="17" max="17" width="8.42578125" style="51" customWidth="1"/>
    <col min="18" max="18" width="6.85546875" style="51" customWidth="1"/>
    <col min="19" max="19" width="5.7109375" style="51" customWidth="1"/>
    <col min="20" max="20" width="21.28515625" style="51" customWidth="1"/>
    <col min="21" max="21" width="6" style="51" customWidth="1"/>
    <col min="22" max="23" width="18.5703125" style="51" customWidth="1"/>
    <col min="24" max="24" width="18.5703125" style="75" customWidth="1"/>
    <col min="25" max="26" width="0" style="51" hidden="1" customWidth="1"/>
    <col min="27" max="253" width="9.140625" style="51" customWidth="1"/>
    <col min="254" max="254" width="1.5703125" style="51" customWidth="1"/>
    <col min="255" max="268" width="0" style="51" hidden="1" customWidth="1"/>
    <col min="269" max="269" width="49.5703125" style="51" customWidth="1"/>
    <col min="270" max="270" width="8.42578125" style="51" customWidth="1"/>
    <col min="271" max="271" width="6.85546875" style="51" customWidth="1"/>
    <col min="272" max="272" width="5.7109375" style="51" customWidth="1"/>
    <col min="273" max="273" width="21.28515625" style="51" customWidth="1"/>
    <col min="274" max="274" width="6" style="51" customWidth="1"/>
    <col min="275" max="277" width="0" style="51" hidden="1" customWidth="1"/>
    <col min="278" max="280" width="18.5703125" style="51" customWidth="1"/>
    <col min="281" max="282" width="0" style="51" hidden="1" customWidth="1"/>
    <col min="283" max="509" width="9.140625" style="51" customWidth="1"/>
    <col min="510" max="510" width="1.5703125" style="51" customWidth="1"/>
    <col min="511" max="524" width="0" style="51" hidden="1" customWidth="1"/>
    <col min="525" max="525" width="49.5703125" style="51" customWidth="1"/>
    <col min="526" max="526" width="8.42578125" style="51" customWidth="1"/>
    <col min="527" max="527" width="6.85546875" style="51" customWidth="1"/>
    <col min="528" max="528" width="5.7109375" style="51" customWidth="1"/>
    <col min="529" max="529" width="21.28515625" style="51" customWidth="1"/>
    <col min="530" max="530" width="6" style="51" customWidth="1"/>
    <col min="531" max="533" width="0" style="51" hidden="1" customWidth="1"/>
    <col min="534" max="536" width="18.5703125" style="51" customWidth="1"/>
    <col min="537" max="538" width="0" style="51" hidden="1" customWidth="1"/>
    <col min="539" max="765" width="9.140625" style="51" customWidth="1"/>
    <col min="766" max="766" width="1.5703125" style="51" customWidth="1"/>
    <col min="767" max="780" width="0" style="51" hidden="1" customWidth="1"/>
    <col min="781" max="781" width="49.5703125" style="51" customWidth="1"/>
    <col min="782" max="782" width="8.42578125" style="51" customWidth="1"/>
    <col min="783" max="783" width="6.85546875" style="51" customWidth="1"/>
    <col min="784" max="784" width="5.7109375" style="51" customWidth="1"/>
    <col min="785" max="785" width="21.28515625" style="51" customWidth="1"/>
    <col min="786" max="786" width="6" style="51" customWidth="1"/>
    <col min="787" max="789" width="0" style="51" hidden="1" customWidth="1"/>
    <col min="790" max="792" width="18.5703125" style="51" customWidth="1"/>
    <col min="793" max="794" width="0" style="51" hidden="1" customWidth="1"/>
    <col min="795" max="1021" width="9.140625" style="51" customWidth="1"/>
    <col min="1022" max="1022" width="1.5703125" style="51" customWidth="1"/>
    <col min="1023" max="1036" width="0" style="51" hidden="1" customWidth="1"/>
    <col min="1037" max="1037" width="49.5703125" style="51" customWidth="1"/>
    <col min="1038" max="1038" width="8.42578125" style="51" customWidth="1"/>
    <col min="1039" max="1039" width="6.85546875" style="51" customWidth="1"/>
    <col min="1040" max="1040" width="5.7109375" style="51" customWidth="1"/>
    <col min="1041" max="1041" width="21.28515625" style="51" customWidth="1"/>
    <col min="1042" max="1042" width="6" style="51" customWidth="1"/>
    <col min="1043" max="1045" width="0" style="51" hidden="1" customWidth="1"/>
    <col min="1046" max="1048" width="18.5703125" style="51" customWidth="1"/>
    <col min="1049" max="1050" width="0" style="51" hidden="1" customWidth="1"/>
    <col min="1051" max="1277" width="9.140625" style="51" customWidth="1"/>
    <col min="1278" max="1278" width="1.5703125" style="51" customWidth="1"/>
    <col min="1279" max="1292" width="0" style="51" hidden="1" customWidth="1"/>
    <col min="1293" max="1293" width="49.5703125" style="51" customWidth="1"/>
    <col min="1294" max="1294" width="8.42578125" style="51" customWidth="1"/>
    <col min="1295" max="1295" width="6.85546875" style="51" customWidth="1"/>
    <col min="1296" max="1296" width="5.7109375" style="51" customWidth="1"/>
    <col min="1297" max="1297" width="21.28515625" style="51" customWidth="1"/>
    <col min="1298" max="1298" width="6" style="51" customWidth="1"/>
    <col min="1299" max="1301" width="0" style="51" hidden="1" customWidth="1"/>
    <col min="1302" max="1304" width="18.5703125" style="51" customWidth="1"/>
    <col min="1305" max="1306" width="0" style="51" hidden="1" customWidth="1"/>
    <col min="1307" max="1533" width="9.140625" style="51" customWidth="1"/>
    <col min="1534" max="1534" width="1.5703125" style="51" customWidth="1"/>
    <col min="1535" max="1548" width="0" style="51" hidden="1" customWidth="1"/>
    <col min="1549" max="1549" width="49.5703125" style="51" customWidth="1"/>
    <col min="1550" max="1550" width="8.42578125" style="51" customWidth="1"/>
    <col min="1551" max="1551" width="6.85546875" style="51" customWidth="1"/>
    <col min="1552" max="1552" width="5.7109375" style="51" customWidth="1"/>
    <col min="1553" max="1553" width="21.28515625" style="51" customWidth="1"/>
    <col min="1554" max="1554" width="6" style="51" customWidth="1"/>
    <col min="1555" max="1557" width="0" style="51" hidden="1" customWidth="1"/>
    <col min="1558" max="1560" width="18.5703125" style="51" customWidth="1"/>
    <col min="1561" max="1562" width="0" style="51" hidden="1" customWidth="1"/>
    <col min="1563" max="1789" width="9.140625" style="51" customWidth="1"/>
    <col min="1790" max="1790" width="1.5703125" style="51" customWidth="1"/>
    <col min="1791" max="1804" width="0" style="51" hidden="1" customWidth="1"/>
    <col min="1805" max="1805" width="49.5703125" style="51" customWidth="1"/>
    <col min="1806" max="1806" width="8.42578125" style="51" customWidth="1"/>
    <col min="1807" max="1807" width="6.85546875" style="51" customWidth="1"/>
    <col min="1808" max="1808" width="5.7109375" style="51" customWidth="1"/>
    <col min="1809" max="1809" width="21.28515625" style="51" customWidth="1"/>
    <col min="1810" max="1810" width="6" style="51" customWidth="1"/>
    <col min="1811" max="1813" width="0" style="51" hidden="1" customWidth="1"/>
    <col min="1814" max="1816" width="18.5703125" style="51" customWidth="1"/>
    <col min="1817" max="1818" width="0" style="51" hidden="1" customWidth="1"/>
    <col min="1819" max="2045" width="9.140625" style="51" customWidth="1"/>
    <col min="2046" max="2046" width="1.5703125" style="51" customWidth="1"/>
    <col min="2047" max="2060" width="0" style="51" hidden="1" customWidth="1"/>
    <col min="2061" max="2061" width="49.5703125" style="51" customWidth="1"/>
    <col min="2062" max="2062" width="8.42578125" style="51" customWidth="1"/>
    <col min="2063" max="2063" width="6.85546875" style="51" customWidth="1"/>
    <col min="2064" max="2064" width="5.7109375" style="51" customWidth="1"/>
    <col min="2065" max="2065" width="21.28515625" style="51" customWidth="1"/>
    <col min="2066" max="2066" width="6" style="51" customWidth="1"/>
    <col min="2067" max="2069" width="0" style="51" hidden="1" customWidth="1"/>
    <col min="2070" max="2072" width="18.5703125" style="51" customWidth="1"/>
    <col min="2073" max="2074" width="0" style="51" hidden="1" customWidth="1"/>
    <col min="2075" max="2301" width="9.140625" style="51" customWidth="1"/>
    <col min="2302" max="2302" width="1.5703125" style="51" customWidth="1"/>
    <col min="2303" max="2316" width="0" style="51" hidden="1" customWidth="1"/>
    <col min="2317" max="2317" width="49.5703125" style="51" customWidth="1"/>
    <col min="2318" max="2318" width="8.42578125" style="51" customWidth="1"/>
    <col min="2319" max="2319" width="6.85546875" style="51" customWidth="1"/>
    <col min="2320" max="2320" width="5.7109375" style="51" customWidth="1"/>
    <col min="2321" max="2321" width="21.28515625" style="51" customWidth="1"/>
    <col min="2322" max="2322" width="6" style="51" customWidth="1"/>
    <col min="2323" max="2325" width="0" style="51" hidden="1" customWidth="1"/>
    <col min="2326" max="2328" width="18.5703125" style="51" customWidth="1"/>
    <col min="2329" max="2330" width="0" style="51" hidden="1" customWidth="1"/>
    <col min="2331" max="2557" width="9.140625" style="51" customWidth="1"/>
    <col min="2558" max="2558" width="1.5703125" style="51" customWidth="1"/>
    <col min="2559" max="2572" width="0" style="51" hidden="1" customWidth="1"/>
    <col min="2573" max="2573" width="49.5703125" style="51" customWidth="1"/>
    <col min="2574" max="2574" width="8.42578125" style="51" customWidth="1"/>
    <col min="2575" max="2575" width="6.85546875" style="51" customWidth="1"/>
    <col min="2576" max="2576" width="5.7109375" style="51" customWidth="1"/>
    <col min="2577" max="2577" width="21.28515625" style="51" customWidth="1"/>
    <col min="2578" max="2578" width="6" style="51" customWidth="1"/>
    <col min="2579" max="2581" width="0" style="51" hidden="1" customWidth="1"/>
    <col min="2582" max="2584" width="18.5703125" style="51" customWidth="1"/>
    <col min="2585" max="2586" width="0" style="51" hidden="1" customWidth="1"/>
    <col min="2587" max="2813" width="9.140625" style="51" customWidth="1"/>
    <col min="2814" max="2814" width="1.5703125" style="51" customWidth="1"/>
    <col min="2815" max="2828" width="0" style="51" hidden="1" customWidth="1"/>
    <col min="2829" max="2829" width="49.5703125" style="51" customWidth="1"/>
    <col min="2830" max="2830" width="8.42578125" style="51" customWidth="1"/>
    <col min="2831" max="2831" width="6.85546875" style="51" customWidth="1"/>
    <col min="2832" max="2832" width="5.7109375" style="51" customWidth="1"/>
    <col min="2833" max="2833" width="21.28515625" style="51" customWidth="1"/>
    <col min="2834" max="2834" width="6" style="51" customWidth="1"/>
    <col min="2835" max="2837" width="0" style="51" hidden="1" customWidth="1"/>
    <col min="2838" max="2840" width="18.5703125" style="51" customWidth="1"/>
    <col min="2841" max="2842" width="0" style="51" hidden="1" customWidth="1"/>
    <col min="2843" max="3069" width="9.140625" style="51" customWidth="1"/>
    <col min="3070" max="3070" width="1.5703125" style="51" customWidth="1"/>
    <col min="3071" max="3084" width="0" style="51" hidden="1" customWidth="1"/>
    <col min="3085" max="3085" width="49.5703125" style="51" customWidth="1"/>
    <col min="3086" max="3086" width="8.42578125" style="51" customWidth="1"/>
    <col min="3087" max="3087" width="6.85546875" style="51" customWidth="1"/>
    <col min="3088" max="3088" width="5.7109375" style="51" customWidth="1"/>
    <col min="3089" max="3089" width="21.28515625" style="51" customWidth="1"/>
    <col min="3090" max="3090" width="6" style="51" customWidth="1"/>
    <col min="3091" max="3093" width="0" style="51" hidden="1" customWidth="1"/>
    <col min="3094" max="3096" width="18.5703125" style="51" customWidth="1"/>
    <col min="3097" max="3098" width="0" style="51" hidden="1" customWidth="1"/>
    <col min="3099" max="3325" width="9.140625" style="51" customWidth="1"/>
    <col min="3326" max="3326" width="1.5703125" style="51" customWidth="1"/>
    <col min="3327" max="3340" width="0" style="51" hidden="1" customWidth="1"/>
    <col min="3341" max="3341" width="49.5703125" style="51" customWidth="1"/>
    <col min="3342" max="3342" width="8.42578125" style="51" customWidth="1"/>
    <col min="3343" max="3343" width="6.85546875" style="51" customWidth="1"/>
    <col min="3344" max="3344" width="5.7109375" style="51" customWidth="1"/>
    <col min="3345" max="3345" width="21.28515625" style="51" customWidth="1"/>
    <col min="3346" max="3346" width="6" style="51" customWidth="1"/>
    <col min="3347" max="3349" width="0" style="51" hidden="1" customWidth="1"/>
    <col min="3350" max="3352" width="18.5703125" style="51" customWidth="1"/>
    <col min="3353" max="3354" width="0" style="51" hidden="1" customWidth="1"/>
    <col min="3355" max="3581" width="9.140625" style="51" customWidth="1"/>
    <col min="3582" max="3582" width="1.5703125" style="51" customWidth="1"/>
    <col min="3583" max="3596" width="0" style="51" hidden="1" customWidth="1"/>
    <col min="3597" max="3597" width="49.5703125" style="51" customWidth="1"/>
    <col min="3598" max="3598" width="8.42578125" style="51" customWidth="1"/>
    <col min="3599" max="3599" width="6.85546875" style="51" customWidth="1"/>
    <col min="3600" max="3600" width="5.7109375" style="51" customWidth="1"/>
    <col min="3601" max="3601" width="21.28515625" style="51" customWidth="1"/>
    <col min="3602" max="3602" width="6" style="51" customWidth="1"/>
    <col min="3603" max="3605" width="0" style="51" hidden="1" customWidth="1"/>
    <col min="3606" max="3608" width="18.5703125" style="51" customWidth="1"/>
    <col min="3609" max="3610" width="0" style="51" hidden="1" customWidth="1"/>
    <col min="3611" max="3837" width="9.140625" style="51" customWidth="1"/>
    <col min="3838" max="3838" width="1.5703125" style="51" customWidth="1"/>
    <col min="3839" max="3852" width="0" style="51" hidden="1" customWidth="1"/>
    <col min="3853" max="3853" width="49.5703125" style="51" customWidth="1"/>
    <col min="3854" max="3854" width="8.42578125" style="51" customWidth="1"/>
    <col min="3855" max="3855" width="6.85546875" style="51" customWidth="1"/>
    <col min="3856" max="3856" width="5.7109375" style="51" customWidth="1"/>
    <col min="3857" max="3857" width="21.28515625" style="51" customWidth="1"/>
    <col min="3858" max="3858" width="6" style="51" customWidth="1"/>
    <col min="3859" max="3861" width="0" style="51" hidden="1" customWidth="1"/>
    <col min="3862" max="3864" width="18.5703125" style="51" customWidth="1"/>
    <col min="3865" max="3866" width="0" style="51" hidden="1" customWidth="1"/>
    <col min="3867" max="4093" width="9.140625" style="51" customWidth="1"/>
    <col min="4094" max="4094" width="1.5703125" style="51" customWidth="1"/>
    <col min="4095" max="4108" width="0" style="51" hidden="1" customWidth="1"/>
    <col min="4109" max="4109" width="49.5703125" style="51" customWidth="1"/>
    <col min="4110" max="4110" width="8.42578125" style="51" customWidth="1"/>
    <col min="4111" max="4111" width="6.85546875" style="51" customWidth="1"/>
    <col min="4112" max="4112" width="5.7109375" style="51" customWidth="1"/>
    <col min="4113" max="4113" width="21.28515625" style="51" customWidth="1"/>
    <col min="4114" max="4114" width="6" style="51" customWidth="1"/>
    <col min="4115" max="4117" width="0" style="51" hidden="1" customWidth="1"/>
    <col min="4118" max="4120" width="18.5703125" style="51" customWidth="1"/>
    <col min="4121" max="4122" width="0" style="51" hidden="1" customWidth="1"/>
    <col min="4123" max="4349" width="9.140625" style="51" customWidth="1"/>
    <col min="4350" max="4350" width="1.5703125" style="51" customWidth="1"/>
    <col min="4351" max="4364" width="0" style="51" hidden="1" customWidth="1"/>
    <col min="4365" max="4365" width="49.5703125" style="51" customWidth="1"/>
    <col min="4366" max="4366" width="8.42578125" style="51" customWidth="1"/>
    <col min="4367" max="4367" width="6.85546875" style="51" customWidth="1"/>
    <col min="4368" max="4368" width="5.7109375" style="51" customWidth="1"/>
    <col min="4369" max="4369" width="21.28515625" style="51" customWidth="1"/>
    <col min="4370" max="4370" width="6" style="51" customWidth="1"/>
    <col min="4371" max="4373" width="0" style="51" hidden="1" customWidth="1"/>
    <col min="4374" max="4376" width="18.5703125" style="51" customWidth="1"/>
    <col min="4377" max="4378" width="0" style="51" hidden="1" customWidth="1"/>
    <col min="4379" max="4605" width="9.140625" style="51" customWidth="1"/>
    <col min="4606" max="4606" width="1.5703125" style="51" customWidth="1"/>
    <col min="4607" max="4620" width="0" style="51" hidden="1" customWidth="1"/>
    <col min="4621" max="4621" width="49.5703125" style="51" customWidth="1"/>
    <col min="4622" max="4622" width="8.42578125" style="51" customWidth="1"/>
    <col min="4623" max="4623" width="6.85546875" style="51" customWidth="1"/>
    <col min="4624" max="4624" width="5.7109375" style="51" customWidth="1"/>
    <col min="4625" max="4625" width="21.28515625" style="51" customWidth="1"/>
    <col min="4626" max="4626" width="6" style="51" customWidth="1"/>
    <col min="4627" max="4629" width="0" style="51" hidden="1" customWidth="1"/>
    <col min="4630" max="4632" width="18.5703125" style="51" customWidth="1"/>
    <col min="4633" max="4634" width="0" style="51" hidden="1" customWidth="1"/>
    <col min="4635" max="4861" width="9.140625" style="51" customWidth="1"/>
    <col min="4862" max="4862" width="1.5703125" style="51" customWidth="1"/>
    <col min="4863" max="4876" width="0" style="51" hidden="1" customWidth="1"/>
    <col min="4877" max="4877" width="49.5703125" style="51" customWidth="1"/>
    <col min="4878" max="4878" width="8.42578125" style="51" customWidth="1"/>
    <col min="4879" max="4879" width="6.85546875" style="51" customWidth="1"/>
    <col min="4880" max="4880" width="5.7109375" style="51" customWidth="1"/>
    <col min="4881" max="4881" width="21.28515625" style="51" customWidth="1"/>
    <col min="4882" max="4882" width="6" style="51" customWidth="1"/>
    <col min="4883" max="4885" width="0" style="51" hidden="1" customWidth="1"/>
    <col min="4886" max="4888" width="18.5703125" style="51" customWidth="1"/>
    <col min="4889" max="4890" width="0" style="51" hidden="1" customWidth="1"/>
    <col min="4891" max="5117" width="9.140625" style="51" customWidth="1"/>
    <col min="5118" max="5118" width="1.5703125" style="51" customWidth="1"/>
    <col min="5119" max="5132" width="0" style="51" hidden="1" customWidth="1"/>
    <col min="5133" max="5133" width="49.5703125" style="51" customWidth="1"/>
    <col min="5134" max="5134" width="8.42578125" style="51" customWidth="1"/>
    <col min="5135" max="5135" width="6.85546875" style="51" customWidth="1"/>
    <col min="5136" max="5136" width="5.7109375" style="51" customWidth="1"/>
    <col min="5137" max="5137" width="21.28515625" style="51" customWidth="1"/>
    <col min="5138" max="5138" width="6" style="51" customWidth="1"/>
    <col min="5139" max="5141" width="0" style="51" hidden="1" customWidth="1"/>
    <col min="5142" max="5144" width="18.5703125" style="51" customWidth="1"/>
    <col min="5145" max="5146" width="0" style="51" hidden="1" customWidth="1"/>
    <col min="5147" max="5373" width="9.140625" style="51" customWidth="1"/>
    <col min="5374" max="5374" width="1.5703125" style="51" customWidth="1"/>
    <col min="5375" max="5388" width="0" style="51" hidden="1" customWidth="1"/>
    <col min="5389" max="5389" width="49.5703125" style="51" customWidth="1"/>
    <col min="5390" max="5390" width="8.42578125" style="51" customWidth="1"/>
    <col min="5391" max="5391" width="6.85546875" style="51" customWidth="1"/>
    <col min="5392" max="5392" width="5.7109375" style="51" customWidth="1"/>
    <col min="5393" max="5393" width="21.28515625" style="51" customWidth="1"/>
    <col min="5394" max="5394" width="6" style="51" customWidth="1"/>
    <col min="5395" max="5397" width="0" style="51" hidden="1" customWidth="1"/>
    <col min="5398" max="5400" width="18.5703125" style="51" customWidth="1"/>
    <col min="5401" max="5402" width="0" style="51" hidden="1" customWidth="1"/>
    <col min="5403" max="5629" width="9.140625" style="51" customWidth="1"/>
    <col min="5630" max="5630" width="1.5703125" style="51" customWidth="1"/>
    <col min="5631" max="5644" width="0" style="51" hidden="1" customWidth="1"/>
    <col min="5645" max="5645" width="49.5703125" style="51" customWidth="1"/>
    <col min="5646" max="5646" width="8.42578125" style="51" customWidth="1"/>
    <col min="5647" max="5647" width="6.85546875" style="51" customWidth="1"/>
    <col min="5648" max="5648" width="5.7109375" style="51" customWidth="1"/>
    <col min="5649" max="5649" width="21.28515625" style="51" customWidth="1"/>
    <col min="5650" max="5650" width="6" style="51" customWidth="1"/>
    <col min="5651" max="5653" width="0" style="51" hidden="1" customWidth="1"/>
    <col min="5654" max="5656" width="18.5703125" style="51" customWidth="1"/>
    <col min="5657" max="5658" width="0" style="51" hidden="1" customWidth="1"/>
    <col min="5659" max="5885" width="9.140625" style="51" customWidth="1"/>
    <col min="5886" max="5886" width="1.5703125" style="51" customWidth="1"/>
    <col min="5887" max="5900" width="0" style="51" hidden="1" customWidth="1"/>
    <col min="5901" max="5901" width="49.5703125" style="51" customWidth="1"/>
    <col min="5902" max="5902" width="8.42578125" style="51" customWidth="1"/>
    <col min="5903" max="5903" width="6.85546875" style="51" customWidth="1"/>
    <col min="5904" max="5904" width="5.7109375" style="51" customWidth="1"/>
    <col min="5905" max="5905" width="21.28515625" style="51" customWidth="1"/>
    <col min="5906" max="5906" width="6" style="51" customWidth="1"/>
    <col min="5907" max="5909" width="0" style="51" hidden="1" customWidth="1"/>
    <col min="5910" max="5912" width="18.5703125" style="51" customWidth="1"/>
    <col min="5913" max="5914" width="0" style="51" hidden="1" customWidth="1"/>
    <col min="5915" max="6141" width="9.140625" style="51" customWidth="1"/>
    <col min="6142" max="6142" width="1.5703125" style="51" customWidth="1"/>
    <col min="6143" max="6156" width="0" style="51" hidden="1" customWidth="1"/>
    <col min="6157" max="6157" width="49.5703125" style="51" customWidth="1"/>
    <col min="6158" max="6158" width="8.42578125" style="51" customWidth="1"/>
    <col min="6159" max="6159" width="6.85546875" style="51" customWidth="1"/>
    <col min="6160" max="6160" width="5.7109375" style="51" customWidth="1"/>
    <col min="6161" max="6161" width="21.28515625" style="51" customWidth="1"/>
    <col min="6162" max="6162" width="6" style="51" customWidth="1"/>
    <col min="6163" max="6165" width="0" style="51" hidden="1" customWidth="1"/>
    <col min="6166" max="6168" width="18.5703125" style="51" customWidth="1"/>
    <col min="6169" max="6170" width="0" style="51" hidden="1" customWidth="1"/>
    <col min="6171" max="6397" width="9.140625" style="51" customWidth="1"/>
    <col min="6398" max="6398" width="1.5703125" style="51" customWidth="1"/>
    <col min="6399" max="6412" width="0" style="51" hidden="1" customWidth="1"/>
    <col min="6413" max="6413" width="49.5703125" style="51" customWidth="1"/>
    <col min="6414" max="6414" width="8.42578125" style="51" customWidth="1"/>
    <col min="6415" max="6415" width="6.85546875" style="51" customWidth="1"/>
    <col min="6416" max="6416" width="5.7109375" style="51" customWidth="1"/>
    <col min="6417" max="6417" width="21.28515625" style="51" customWidth="1"/>
    <col min="6418" max="6418" width="6" style="51" customWidth="1"/>
    <col min="6419" max="6421" width="0" style="51" hidden="1" customWidth="1"/>
    <col min="6422" max="6424" width="18.5703125" style="51" customWidth="1"/>
    <col min="6425" max="6426" width="0" style="51" hidden="1" customWidth="1"/>
    <col min="6427" max="6653" width="9.140625" style="51" customWidth="1"/>
    <col min="6654" max="6654" width="1.5703125" style="51" customWidth="1"/>
    <col min="6655" max="6668" width="0" style="51" hidden="1" customWidth="1"/>
    <col min="6669" max="6669" width="49.5703125" style="51" customWidth="1"/>
    <col min="6670" max="6670" width="8.42578125" style="51" customWidth="1"/>
    <col min="6671" max="6671" width="6.85546875" style="51" customWidth="1"/>
    <col min="6672" max="6672" width="5.7109375" style="51" customWidth="1"/>
    <col min="6673" max="6673" width="21.28515625" style="51" customWidth="1"/>
    <col min="6674" max="6674" width="6" style="51" customWidth="1"/>
    <col min="6675" max="6677" width="0" style="51" hidden="1" customWidth="1"/>
    <col min="6678" max="6680" width="18.5703125" style="51" customWidth="1"/>
    <col min="6681" max="6682" width="0" style="51" hidden="1" customWidth="1"/>
    <col min="6683" max="6909" width="9.140625" style="51" customWidth="1"/>
    <col min="6910" max="6910" width="1.5703125" style="51" customWidth="1"/>
    <col min="6911" max="6924" width="0" style="51" hidden="1" customWidth="1"/>
    <col min="6925" max="6925" width="49.5703125" style="51" customWidth="1"/>
    <col min="6926" max="6926" width="8.42578125" style="51" customWidth="1"/>
    <col min="6927" max="6927" width="6.85546875" style="51" customWidth="1"/>
    <col min="6928" max="6928" width="5.7109375" style="51" customWidth="1"/>
    <col min="6929" max="6929" width="21.28515625" style="51" customWidth="1"/>
    <col min="6930" max="6930" width="6" style="51" customWidth="1"/>
    <col min="6931" max="6933" width="0" style="51" hidden="1" customWidth="1"/>
    <col min="6934" max="6936" width="18.5703125" style="51" customWidth="1"/>
    <col min="6937" max="6938" width="0" style="51" hidden="1" customWidth="1"/>
    <col min="6939" max="7165" width="9.140625" style="51" customWidth="1"/>
    <col min="7166" max="7166" width="1.5703125" style="51" customWidth="1"/>
    <col min="7167" max="7180" width="0" style="51" hidden="1" customWidth="1"/>
    <col min="7181" max="7181" width="49.5703125" style="51" customWidth="1"/>
    <col min="7182" max="7182" width="8.42578125" style="51" customWidth="1"/>
    <col min="7183" max="7183" width="6.85546875" style="51" customWidth="1"/>
    <col min="7184" max="7184" width="5.7109375" style="51" customWidth="1"/>
    <col min="7185" max="7185" width="21.28515625" style="51" customWidth="1"/>
    <col min="7186" max="7186" width="6" style="51" customWidth="1"/>
    <col min="7187" max="7189" width="0" style="51" hidden="1" customWidth="1"/>
    <col min="7190" max="7192" width="18.5703125" style="51" customWidth="1"/>
    <col min="7193" max="7194" width="0" style="51" hidden="1" customWidth="1"/>
    <col min="7195" max="7421" width="9.140625" style="51" customWidth="1"/>
    <col min="7422" max="7422" width="1.5703125" style="51" customWidth="1"/>
    <col min="7423" max="7436" width="0" style="51" hidden="1" customWidth="1"/>
    <col min="7437" max="7437" width="49.5703125" style="51" customWidth="1"/>
    <col min="7438" max="7438" width="8.42578125" style="51" customWidth="1"/>
    <col min="7439" max="7439" width="6.85546875" style="51" customWidth="1"/>
    <col min="7440" max="7440" width="5.7109375" style="51" customWidth="1"/>
    <col min="7441" max="7441" width="21.28515625" style="51" customWidth="1"/>
    <col min="7442" max="7442" width="6" style="51" customWidth="1"/>
    <col min="7443" max="7445" width="0" style="51" hidden="1" customWidth="1"/>
    <col min="7446" max="7448" width="18.5703125" style="51" customWidth="1"/>
    <col min="7449" max="7450" width="0" style="51" hidden="1" customWidth="1"/>
    <col min="7451" max="7677" width="9.140625" style="51" customWidth="1"/>
    <col min="7678" max="7678" width="1.5703125" style="51" customWidth="1"/>
    <col min="7679" max="7692" width="0" style="51" hidden="1" customWidth="1"/>
    <col min="7693" max="7693" width="49.5703125" style="51" customWidth="1"/>
    <col min="7694" max="7694" width="8.42578125" style="51" customWidth="1"/>
    <col min="7695" max="7695" width="6.85546875" style="51" customWidth="1"/>
    <col min="7696" max="7696" width="5.7109375" style="51" customWidth="1"/>
    <col min="7697" max="7697" width="21.28515625" style="51" customWidth="1"/>
    <col min="7698" max="7698" width="6" style="51" customWidth="1"/>
    <col min="7699" max="7701" width="0" style="51" hidden="1" customWidth="1"/>
    <col min="7702" max="7704" width="18.5703125" style="51" customWidth="1"/>
    <col min="7705" max="7706" width="0" style="51" hidden="1" customWidth="1"/>
    <col min="7707" max="7933" width="9.140625" style="51" customWidth="1"/>
    <col min="7934" max="7934" width="1.5703125" style="51" customWidth="1"/>
    <col min="7935" max="7948" width="0" style="51" hidden="1" customWidth="1"/>
    <col min="7949" max="7949" width="49.5703125" style="51" customWidth="1"/>
    <col min="7950" max="7950" width="8.42578125" style="51" customWidth="1"/>
    <col min="7951" max="7951" width="6.85546875" style="51" customWidth="1"/>
    <col min="7952" max="7952" width="5.7109375" style="51" customWidth="1"/>
    <col min="7953" max="7953" width="21.28515625" style="51" customWidth="1"/>
    <col min="7954" max="7954" width="6" style="51" customWidth="1"/>
    <col min="7955" max="7957" width="0" style="51" hidden="1" customWidth="1"/>
    <col min="7958" max="7960" width="18.5703125" style="51" customWidth="1"/>
    <col min="7961" max="7962" width="0" style="51" hidden="1" customWidth="1"/>
    <col min="7963" max="8189" width="9.140625" style="51" customWidth="1"/>
    <col min="8190" max="8190" width="1.5703125" style="51" customWidth="1"/>
    <col min="8191" max="8204" width="0" style="51" hidden="1" customWidth="1"/>
    <col min="8205" max="8205" width="49.5703125" style="51" customWidth="1"/>
    <col min="8206" max="8206" width="8.42578125" style="51" customWidth="1"/>
    <col min="8207" max="8207" width="6.85546875" style="51" customWidth="1"/>
    <col min="8208" max="8208" width="5.7109375" style="51" customWidth="1"/>
    <col min="8209" max="8209" width="21.28515625" style="51" customWidth="1"/>
    <col min="8210" max="8210" width="6" style="51" customWidth="1"/>
    <col min="8211" max="8213" width="0" style="51" hidden="1" customWidth="1"/>
    <col min="8214" max="8216" width="18.5703125" style="51" customWidth="1"/>
    <col min="8217" max="8218" width="0" style="51" hidden="1" customWidth="1"/>
    <col min="8219" max="8445" width="9.140625" style="51" customWidth="1"/>
    <col min="8446" max="8446" width="1.5703125" style="51" customWidth="1"/>
    <col min="8447" max="8460" width="0" style="51" hidden="1" customWidth="1"/>
    <col min="8461" max="8461" width="49.5703125" style="51" customWidth="1"/>
    <col min="8462" max="8462" width="8.42578125" style="51" customWidth="1"/>
    <col min="8463" max="8463" width="6.85546875" style="51" customWidth="1"/>
    <col min="8464" max="8464" width="5.7109375" style="51" customWidth="1"/>
    <col min="8465" max="8465" width="21.28515625" style="51" customWidth="1"/>
    <col min="8466" max="8466" width="6" style="51" customWidth="1"/>
    <col min="8467" max="8469" width="0" style="51" hidden="1" customWidth="1"/>
    <col min="8470" max="8472" width="18.5703125" style="51" customWidth="1"/>
    <col min="8473" max="8474" width="0" style="51" hidden="1" customWidth="1"/>
    <col min="8475" max="8701" width="9.140625" style="51" customWidth="1"/>
    <col min="8702" max="8702" width="1.5703125" style="51" customWidth="1"/>
    <col min="8703" max="8716" width="0" style="51" hidden="1" customWidth="1"/>
    <col min="8717" max="8717" width="49.5703125" style="51" customWidth="1"/>
    <col min="8718" max="8718" width="8.42578125" style="51" customWidth="1"/>
    <col min="8719" max="8719" width="6.85546875" style="51" customWidth="1"/>
    <col min="8720" max="8720" width="5.7109375" style="51" customWidth="1"/>
    <col min="8721" max="8721" width="21.28515625" style="51" customWidth="1"/>
    <col min="8722" max="8722" width="6" style="51" customWidth="1"/>
    <col min="8723" max="8725" width="0" style="51" hidden="1" customWidth="1"/>
    <col min="8726" max="8728" width="18.5703125" style="51" customWidth="1"/>
    <col min="8729" max="8730" width="0" style="51" hidden="1" customWidth="1"/>
    <col min="8731" max="8957" width="9.140625" style="51" customWidth="1"/>
    <col min="8958" max="8958" width="1.5703125" style="51" customWidth="1"/>
    <col min="8959" max="8972" width="0" style="51" hidden="1" customWidth="1"/>
    <col min="8973" max="8973" width="49.5703125" style="51" customWidth="1"/>
    <col min="8974" max="8974" width="8.42578125" style="51" customWidth="1"/>
    <col min="8975" max="8975" width="6.85546875" style="51" customWidth="1"/>
    <col min="8976" max="8976" width="5.7109375" style="51" customWidth="1"/>
    <col min="8977" max="8977" width="21.28515625" style="51" customWidth="1"/>
    <col min="8978" max="8978" width="6" style="51" customWidth="1"/>
    <col min="8979" max="8981" width="0" style="51" hidden="1" customWidth="1"/>
    <col min="8982" max="8984" width="18.5703125" style="51" customWidth="1"/>
    <col min="8985" max="8986" width="0" style="51" hidden="1" customWidth="1"/>
    <col min="8987" max="9213" width="9.140625" style="51" customWidth="1"/>
    <col min="9214" max="9214" width="1.5703125" style="51" customWidth="1"/>
    <col min="9215" max="9228" width="0" style="51" hidden="1" customWidth="1"/>
    <col min="9229" max="9229" width="49.5703125" style="51" customWidth="1"/>
    <col min="9230" max="9230" width="8.42578125" style="51" customWidth="1"/>
    <col min="9231" max="9231" width="6.85546875" style="51" customWidth="1"/>
    <col min="9232" max="9232" width="5.7109375" style="51" customWidth="1"/>
    <col min="9233" max="9233" width="21.28515625" style="51" customWidth="1"/>
    <col min="9234" max="9234" width="6" style="51" customWidth="1"/>
    <col min="9235" max="9237" width="0" style="51" hidden="1" customWidth="1"/>
    <col min="9238" max="9240" width="18.5703125" style="51" customWidth="1"/>
    <col min="9241" max="9242" width="0" style="51" hidden="1" customWidth="1"/>
    <col min="9243" max="9469" width="9.140625" style="51" customWidth="1"/>
    <col min="9470" max="9470" width="1.5703125" style="51" customWidth="1"/>
    <col min="9471" max="9484" width="0" style="51" hidden="1" customWidth="1"/>
    <col min="9485" max="9485" width="49.5703125" style="51" customWidth="1"/>
    <col min="9486" max="9486" width="8.42578125" style="51" customWidth="1"/>
    <col min="9487" max="9487" width="6.85546875" style="51" customWidth="1"/>
    <col min="9488" max="9488" width="5.7109375" style="51" customWidth="1"/>
    <col min="9489" max="9489" width="21.28515625" style="51" customWidth="1"/>
    <col min="9490" max="9490" width="6" style="51" customWidth="1"/>
    <col min="9491" max="9493" width="0" style="51" hidden="1" customWidth="1"/>
    <col min="9494" max="9496" width="18.5703125" style="51" customWidth="1"/>
    <col min="9497" max="9498" width="0" style="51" hidden="1" customWidth="1"/>
    <col min="9499" max="9725" width="9.140625" style="51" customWidth="1"/>
    <col min="9726" max="9726" width="1.5703125" style="51" customWidth="1"/>
    <col min="9727" max="9740" width="0" style="51" hidden="1" customWidth="1"/>
    <col min="9741" max="9741" width="49.5703125" style="51" customWidth="1"/>
    <col min="9742" max="9742" width="8.42578125" style="51" customWidth="1"/>
    <col min="9743" max="9743" width="6.85546875" style="51" customWidth="1"/>
    <col min="9744" max="9744" width="5.7109375" style="51" customWidth="1"/>
    <col min="9745" max="9745" width="21.28515625" style="51" customWidth="1"/>
    <col min="9746" max="9746" width="6" style="51" customWidth="1"/>
    <col min="9747" max="9749" width="0" style="51" hidden="1" customWidth="1"/>
    <col min="9750" max="9752" width="18.5703125" style="51" customWidth="1"/>
    <col min="9753" max="9754" width="0" style="51" hidden="1" customWidth="1"/>
    <col min="9755" max="9981" width="9.140625" style="51" customWidth="1"/>
    <col min="9982" max="9982" width="1.5703125" style="51" customWidth="1"/>
    <col min="9983" max="9996" width="0" style="51" hidden="1" customWidth="1"/>
    <col min="9997" max="9997" width="49.5703125" style="51" customWidth="1"/>
    <col min="9998" max="9998" width="8.42578125" style="51" customWidth="1"/>
    <col min="9999" max="9999" width="6.85546875" style="51" customWidth="1"/>
    <col min="10000" max="10000" width="5.7109375" style="51" customWidth="1"/>
    <col min="10001" max="10001" width="21.28515625" style="51" customWidth="1"/>
    <col min="10002" max="10002" width="6" style="51" customWidth="1"/>
    <col min="10003" max="10005" width="0" style="51" hidden="1" customWidth="1"/>
    <col min="10006" max="10008" width="18.5703125" style="51" customWidth="1"/>
    <col min="10009" max="10010" width="0" style="51" hidden="1" customWidth="1"/>
    <col min="10011" max="10237" width="9.140625" style="51" customWidth="1"/>
    <col min="10238" max="10238" width="1.5703125" style="51" customWidth="1"/>
    <col min="10239" max="10252" width="0" style="51" hidden="1" customWidth="1"/>
    <col min="10253" max="10253" width="49.5703125" style="51" customWidth="1"/>
    <col min="10254" max="10254" width="8.42578125" style="51" customWidth="1"/>
    <col min="10255" max="10255" width="6.85546875" style="51" customWidth="1"/>
    <col min="10256" max="10256" width="5.7109375" style="51" customWidth="1"/>
    <col min="10257" max="10257" width="21.28515625" style="51" customWidth="1"/>
    <col min="10258" max="10258" width="6" style="51" customWidth="1"/>
    <col min="10259" max="10261" width="0" style="51" hidden="1" customWidth="1"/>
    <col min="10262" max="10264" width="18.5703125" style="51" customWidth="1"/>
    <col min="10265" max="10266" width="0" style="51" hidden="1" customWidth="1"/>
    <col min="10267" max="10493" width="9.140625" style="51" customWidth="1"/>
    <col min="10494" max="10494" width="1.5703125" style="51" customWidth="1"/>
    <col min="10495" max="10508" width="0" style="51" hidden="1" customWidth="1"/>
    <col min="10509" max="10509" width="49.5703125" style="51" customWidth="1"/>
    <col min="10510" max="10510" width="8.42578125" style="51" customWidth="1"/>
    <col min="10511" max="10511" width="6.85546875" style="51" customWidth="1"/>
    <col min="10512" max="10512" width="5.7109375" style="51" customWidth="1"/>
    <col min="10513" max="10513" width="21.28515625" style="51" customWidth="1"/>
    <col min="10514" max="10514" width="6" style="51" customWidth="1"/>
    <col min="10515" max="10517" width="0" style="51" hidden="1" customWidth="1"/>
    <col min="10518" max="10520" width="18.5703125" style="51" customWidth="1"/>
    <col min="10521" max="10522" width="0" style="51" hidden="1" customWidth="1"/>
    <col min="10523" max="10749" width="9.140625" style="51" customWidth="1"/>
    <col min="10750" max="10750" width="1.5703125" style="51" customWidth="1"/>
    <col min="10751" max="10764" width="0" style="51" hidden="1" customWidth="1"/>
    <col min="10765" max="10765" width="49.5703125" style="51" customWidth="1"/>
    <col min="10766" max="10766" width="8.42578125" style="51" customWidth="1"/>
    <col min="10767" max="10767" width="6.85546875" style="51" customWidth="1"/>
    <col min="10768" max="10768" width="5.7109375" style="51" customWidth="1"/>
    <col min="10769" max="10769" width="21.28515625" style="51" customWidth="1"/>
    <col min="10770" max="10770" width="6" style="51" customWidth="1"/>
    <col min="10771" max="10773" width="0" style="51" hidden="1" customWidth="1"/>
    <col min="10774" max="10776" width="18.5703125" style="51" customWidth="1"/>
    <col min="10777" max="10778" width="0" style="51" hidden="1" customWidth="1"/>
    <col min="10779" max="11005" width="9.140625" style="51" customWidth="1"/>
    <col min="11006" max="11006" width="1.5703125" style="51" customWidth="1"/>
    <col min="11007" max="11020" width="0" style="51" hidden="1" customWidth="1"/>
    <col min="11021" max="11021" width="49.5703125" style="51" customWidth="1"/>
    <col min="11022" max="11022" width="8.42578125" style="51" customWidth="1"/>
    <col min="11023" max="11023" width="6.85546875" style="51" customWidth="1"/>
    <col min="11024" max="11024" width="5.7109375" style="51" customWidth="1"/>
    <col min="11025" max="11025" width="21.28515625" style="51" customWidth="1"/>
    <col min="11026" max="11026" width="6" style="51" customWidth="1"/>
    <col min="11027" max="11029" width="0" style="51" hidden="1" customWidth="1"/>
    <col min="11030" max="11032" width="18.5703125" style="51" customWidth="1"/>
    <col min="11033" max="11034" width="0" style="51" hidden="1" customWidth="1"/>
    <col min="11035" max="11261" width="9.140625" style="51" customWidth="1"/>
    <col min="11262" max="11262" width="1.5703125" style="51" customWidth="1"/>
    <col min="11263" max="11276" width="0" style="51" hidden="1" customWidth="1"/>
    <col min="11277" max="11277" width="49.5703125" style="51" customWidth="1"/>
    <col min="11278" max="11278" width="8.42578125" style="51" customWidth="1"/>
    <col min="11279" max="11279" width="6.85546875" style="51" customWidth="1"/>
    <col min="11280" max="11280" width="5.7109375" style="51" customWidth="1"/>
    <col min="11281" max="11281" width="21.28515625" style="51" customWidth="1"/>
    <col min="11282" max="11282" width="6" style="51" customWidth="1"/>
    <col min="11283" max="11285" width="0" style="51" hidden="1" customWidth="1"/>
    <col min="11286" max="11288" width="18.5703125" style="51" customWidth="1"/>
    <col min="11289" max="11290" width="0" style="51" hidden="1" customWidth="1"/>
    <col min="11291" max="11517" width="9.140625" style="51" customWidth="1"/>
    <col min="11518" max="11518" width="1.5703125" style="51" customWidth="1"/>
    <col min="11519" max="11532" width="0" style="51" hidden="1" customWidth="1"/>
    <col min="11533" max="11533" width="49.5703125" style="51" customWidth="1"/>
    <col min="11534" max="11534" width="8.42578125" style="51" customWidth="1"/>
    <col min="11535" max="11535" width="6.85546875" style="51" customWidth="1"/>
    <col min="11536" max="11536" width="5.7109375" style="51" customWidth="1"/>
    <col min="11537" max="11537" width="21.28515625" style="51" customWidth="1"/>
    <col min="11538" max="11538" width="6" style="51" customWidth="1"/>
    <col min="11539" max="11541" width="0" style="51" hidden="1" customWidth="1"/>
    <col min="11542" max="11544" width="18.5703125" style="51" customWidth="1"/>
    <col min="11545" max="11546" width="0" style="51" hidden="1" customWidth="1"/>
    <col min="11547" max="11773" width="9.140625" style="51" customWidth="1"/>
    <col min="11774" max="11774" width="1.5703125" style="51" customWidth="1"/>
    <col min="11775" max="11788" width="0" style="51" hidden="1" customWidth="1"/>
    <col min="11789" max="11789" width="49.5703125" style="51" customWidth="1"/>
    <col min="11790" max="11790" width="8.42578125" style="51" customWidth="1"/>
    <col min="11791" max="11791" width="6.85546875" style="51" customWidth="1"/>
    <col min="11792" max="11792" width="5.7109375" style="51" customWidth="1"/>
    <col min="11793" max="11793" width="21.28515625" style="51" customWidth="1"/>
    <col min="11794" max="11794" width="6" style="51" customWidth="1"/>
    <col min="11795" max="11797" width="0" style="51" hidden="1" customWidth="1"/>
    <col min="11798" max="11800" width="18.5703125" style="51" customWidth="1"/>
    <col min="11801" max="11802" width="0" style="51" hidden="1" customWidth="1"/>
    <col min="11803" max="12029" width="9.140625" style="51" customWidth="1"/>
    <col min="12030" max="12030" width="1.5703125" style="51" customWidth="1"/>
    <col min="12031" max="12044" width="0" style="51" hidden="1" customWidth="1"/>
    <col min="12045" max="12045" width="49.5703125" style="51" customWidth="1"/>
    <col min="12046" max="12046" width="8.42578125" style="51" customWidth="1"/>
    <col min="12047" max="12047" width="6.85546875" style="51" customWidth="1"/>
    <col min="12048" max="12048" width="5.7109375" style="51" customWidth="1"/>
    <col min="12049" max="12049" width="21.28515625" style="51" customWidth="1"/>
    <col min="12050" max="12050" width="6" style="51" customWidth="1"/>
    <col min="12051" max="12053" width="0" style="51" hidden="1" customWidth="1"/>
    <col min="12054" max="12056" width="18.5703125" style="51" customWidth="1"/>
    <col min="12057" max="12058" width="0" style="51" hidden="1" customWidth="1"/>
    <col min="12059" max="12285" width="9.140625" style="51" customWidth="1"/>
    <col min="12286" max="12286" width="1.5703125" style="51" customWidth="1"/>
    <col min="12287" max="12300" width="0" style="51" hidden="1" customWidth="1"/>
    <col min="12301" max="12301" width="49.5703125" style="51" customWidth="1"/>
    <col min="12302" max="12302" width="8.42578125" style="51" customWidth="1"/>
    <col min="12303" max="12303" width="6.85546875" style="51" customWidth="1"/>
    <col min="12304" max="12304" width="5.7109375" style="51" customWidth="1"/>
    <col min="12305" max="12305" width="21.28515625" style="51" customWidth="1"/>
    <col min="12306" max="12306" width="6" style="51" customWidth="1"/>
    <col min="12307" max="12309" width="0" style="51" hidden="1" customWidth="1"/>
    <col min="12310" max="12312" width="18.5703125" style="51" customWidth="1"/>
    <col min="12313" max="12314" width="0" style="51" hidden="1" customWidth="1"/>
    <col min="12315" max="12541" width="9.140625" style="51" customWidth="1"/>
    <col min="12542" max="12542" width="1.5703125" style="51" customWidth="1"/>
    <col min="12543" max="12556" width="0" style="51" hidden="1" customWidth="1"/>
    <col min="12557" max="12557" width="49.5703125" style="51" customWidth="1"/>
    <col min="12558" max="12558" width="8.42578125" style="51" customWidth="1"/>
    <col min="12559" max="12559" width="6.85546875" style="51" customWidth="1"/>
    <col min="12560" max="12560" width="5.7109375" style="51" customWidth="1"/>
    <col min="12561" max="12561" width="21.28515625" style="51" customWidth="1"/>
    <col min="12562" max="12562" width="6" style="51" customWidth="1"/>
    <col min="12563" max="12565" width="0" style="51" hidden="1" customWidth="1"/>
    <col min="12566" max="12568" width="18.5703125" style="51" customWidth="1"/>
    <col min="12569" max="12570" width="0" style="51" hidden="1" customWidth="1"/>
    <col min="12571" max="12797" width="9.140625" style="51" customWidth="1"/>
    <col min="12798" max="12798" width="1.5703125" style="51" customWidth="1"/>
    <col min="12799" max="12812" width="0" style="51" hidden="1" customWidth="1"/>
    <col min="12813" max="12813" width="49.5703125" style="51" customWidth="1"/>
    <col min="12814" max="12814" width="8.42578125" style="51" customWidth="1"/>
    <col min="12815" max="12815" width="6.85546875" style="51" customWidth="1"/>
    <col min="12816" max="12816" width="5.7109375" style="51" customWidth="1"/>
    <col min="12817" max="12817" width="21.28515625" style="51" customWidth="1"/>
    <col min="12818" max="12818" width="6" style="51" customWidth="1"/>
    <col min="12819" max="12821" width="0" style="51" hidden="1" customWidth="1"/>
    <col min="12822" max="12824" width="18.5703125" style="51" customWidth="1"/>
    <col min="12825" max="12826" width="0" style="51" hidden="1" customWidth="1"/>
    <col min="12827" max="13053" width="9.140625" style="51" customWidth="1"/>
    <col min="13054" max="13054" width="1.5703125" style="51" customWidth="1"/>
    <col min="13055" max="13068" width="0" style="51" hidden="1" customWidth="1"/>
    <col min="13069" max="13069" width="49.5703125" style="51" customWidth="1"/>
    <col min="13070" max="13070" width="8.42578125" style="51" customWidth="1"/>
    <col min="13071" max="13071" width="6.85546875" style="51" customWidth="1"/>
    <col min="13072" max="13072" width="5.7109375" style="51" customWidth="1"/>
    <col min="13073" max="13073" width="21.28515625" style="51" customWidth="1"/>
    <col min="13074" max="13074" width="6" style="51" customWidth="1"/>
    <col min="13075" max="13077" width="0" style="51" hidden="1" customWidth="1"/>
    <col min="13078" max="13080" width="18.5703125" style="51" customWidth="1"/>
    <col min="13081" max="13082" width="0" style="51" hidden="1" customWidth="1"/>
    <col min="13083" max="13309" width="9.140625" style="51" customWidth="1"/>
    <col min="13310" max="13310" width="1.5703125" style="51" customWidth="1"/>
    <col min="13311" max="13324" width="0" style="51" hidden="1" customWidth="1"/>
    <col min="13325" max="13325" width="49.5703125" style="51" customWidth="1"/>
    <col min="13326" max="13326" width="8.42578125" style="51" customWidth="1"/>
    <col min="13327" max="13327" width="6.85546875" style="51" customWidth="1"/>
    <col min="13328" max="13328" width="5.7109375" style="51" customWidth="1"/>
    <col min="13329" max="13329" width="21.28515625" style="51" customWidth="1"/>
    <col min="13330" max="13330" width="6" style="51" customWidth="1"/>
    <col min="13331" max="13333" width="0" style="51" hidden="1" customWidth="1"/>
    <col min="13334" max="13336" width="18.5703125" style="51" customWidth="1"/>
    <col min="13337" max="13338" width="0" style="51" hidden="1" customWidth="1"/>
    <col min="13339" max="13565" width="9.140625" style="51" customWidth="1"/>
    <col min="13566" max="13566" width="1.5703125" style="51" customWidth="1"/>
    <col min="13567" max="13580" width="0" style="51" hidden="1" customWidth="1"/>
    <col min="13581" max="13581" width="49.5703125" style="51" customWidth="1"/>
    <col min="13582" max="13582" width="8.42578125" style="51" customWidth="1"/>
    <col min="13583" max="13583" width="6.85546875" style="51" customWidth="1"/>
    <col min="13584" max="13584" width="5.7109375" style="51" customWidth="1"/>
    <col min="13585" max="13585" width="21.28515625" style="51" customWidth="1"/>
    <col min="13586" max="13586" width="6" style="51" customWidth="1"/>
    <col min="13587" max="13589" width="0" style="51" hidden="1" customWidth="1"/>
    <col min="13590" max="13592" width="18.5703125" style="51" customWidth="1"/>
    <col min="13593" max="13594" width="0" style="51" hidden="1" customWidth="1"/>
    <col min="13595" max="13821" width="9.140625" style="51" customWidth="1"/>
    <col min="13822" max="13822" width="1.5703125" style="51" customWidth="1"/>
    <col min="13823" max="13836" width="0" style="51" hidden="1" customWidth="1"/>
    <col min="13837" max="13837" width="49.5703125" style="51" customWidth="1"/>
    <col min="13838" max="13838" width="8.42578125" style="51" customWidth="1"/>
    <col min="13839" max="13839" width="6.85546875" style="51" customWidth="1"/>
    <col min="13840" max="13840" width="5.7109375" style="51" customWidth="1"/>
    <col min="13841" max="13841" width="21.28515625" style="51" customWidth="1"/>
    <col min="13842" max="13842" width="6" style="51" customWidth="1"/>
    <col min="13843" max="13845" width="0" style="51" hidden="1" customWidth="1"/>
    <col min="13846" max="13848" width="18.5703125" style="51" customWidth="1"/>
    <col min="13849" max="13850" width="0" style="51" hidden="1" customWidth="1"/>
    <col min="13851" max="14077" width="9.140625" style="51" customWidth="1"/>
    <col min="14078" max="14078" width="1.5703125" style="51" customWidth="1"/>
    <col min="14079" max="14092" width="0" style="51" hidden="1" customWidth="1"/>
    <col min="14093" max="14093" width="49.5703125" style="51" customWidth="1"/>
    <col min="14094" max="14094" width="8.42578125" style="51" customWidth="1"/>
    <col min="14095" max="14095" width="6.85546875" style="51" customWidth="1"/>
    <col min="14096" max="14096" width="5.7109375" style="51" customWidth="1"/>
    <col min="14097" max="14097" width="21.28515625" style="51" customWidth="1"/>
    <col min="14098" max="14098" width="6" style="51" customWidth="1"/>
    <col min="14099" max="14101" width="0" style="51" hidden="1" customWidth="1"/>
    <col min="14102" max="14104" width="18.5703125" style="51" customWidth="1"/>
    <col min="14105" max="14106" width="0" style="51" hidden="1" customWidth="1"/>
    <col min="14107" max="14333" width="9.140625" style="51" customWidth="1"/>
    <col min="14334" max="14334" width="1.5703125" style="51" customWidth="1"/>
    <col min="14335" max="14348" width="0" style="51" hidden="1" customWidth="1"/>
    <col min="14349" max="14349" width="49.5703125" style="51" customWidth="1"/>
    <col min="14350" max="14350" width="8.42578125" style="51" customWidth="1"/>
    <col min="14351" max="14351" width="6.85546875" style="51" customWidth="1"/>
    <col min="14352" max="14352" width="5.7109375" style="51" customWidth="1"/>
    <col min="14353" max="14353" width="21.28515625" style="51" customWidth="1"/>
    <col min="14354" max="14354" width="6" style="51" customWidth="1"/>
    <col min="14355" max="14357" width="0" style="51" hidden="1" customWidth="1"/>
    <col min="14358" max="14360" width="18.5703125" style="51" customWidth="1"/>
    <col min="14361" max="14362" width="0" style="51" hidden="1" customWidth="1"/>
    <col min="14363" max="14589" width="9.140625" style="51" customWidth="1"/>
    <col min="14590" max="14590" width="1.5703125" style="51" customWidth="1"/>
    <col min="14591" max="14604" width="0" style="51" hidden="1" customWidth="1"/>
    <col min="14605" max="14605" width="49.5703125" style="51" customWidth="1"/>
    <col min="14606" max="14606" width="8.42578125" style="51" customWidth="1"/>
    <col min="14607" max="14607" width="6.85546875" style="51" customWidth="1"/>
    <col min="14608" max="14608" width="5.7109375" style="51" customWidth="1"/>
    <col min="14609" max="14609" width="21.28515625" style="51" customWidth="1"/>
    <col min="14610" max="14610" width="6" style="51" customWidth="1"/>
    <col min="14611" max="14613" width="0" style="51" hidden="1" customWidth="1"/>
    <col min="14614" max="14616" width="18.5703125" style="51" customWidth="1"/>
    <col min="14617" max="14618" width="0" style="51" hidden="1" customWidth="1"/>
    <col min="14619" max="14845" width="9.140625" style="51" customWidth="1"/>
    <col min="14846" max="14846" width="1.5703125" style="51" customWidth="1"/>
    <col min="14847" max="14860" width="0" style="51" hidden="1" customWidth="1"/>
    <col min="14861" max="14861" width="49.5703125" style="51" customWidth="1"/>
    <col min="14862" max="14862" width="8.42578125" style="51" customWidth="1"/>
    <col min="14863" max="14863" width="6.85546875" style="51" customWidth="1"/>
    <col min="14864" max="14864" width="5.7109375" style="51" customWidth="1"/>
    <col min="14865" max="14865" width="21.28515625" style="51" customWidth="1"/>
    <col min="14866" max="14866" width="6" style="51" customWidth="1"/>
    <col min="14867" max="14869" width="0" style="51" hidden="1" customWidth="1"/>
    <col min="14870" max="14872" width="18.5703125" style="51" customWidth="1"/>
    <col min="14873" max="14874" width="0" style="51" hidden="1" customWidth="1"/>
    <col min="14875" max="15101" width="9.140625" style="51" customWidth="1"/>
    <col min="15102" max="15102" width="1.5703125" style="51" customWidth="1"/>
    <col min="15103" max="15116" width="0" style="51" hidden="1" customWidth="1"/>
    <col min="15117" max="15117" width="49.5703125" style="51" customWidth="1"/>
    <col min="15118" max="15118" width="8.42578125" style="51" customWidth="1"/>
    <col min="15119" max="15119" width="6.85546875" style="51" customWidth="1"/>
    <col min="15120" max="15120" width="5.7109375" style="51" customWidth="1"/>
    <col min="15121" max="15121" width="21.28515625" style="51" customWidth="1"/>
    <col min="15122" max="15122" width="6" style="51" customWidth="1"/>
    <col min="15123" max="15125" width="0" style="51" hidden="1" customWidth="1"/>
    <col min="15126" max="15128" width="18.5703125" style="51" customWidth="1"/>
    <col min="15129" max="15130" width="0" style="51" hidden="1" customWidth="1"/>
    <col min="15131" max="15357" width="9.140625" style="51" customWidth="1"/>
    <col min="15358" max="15358" width="1.5703125" style="51" customWidth="1"/>
    <col min="15359" max="15372" width="0" style="51" hidden="1" customWidth="1"/>
    <col min="15373" max="15373" width="49.5703125" style="51" customWidth="1"/>
    <col min="15374" max="15374" width="8.42578125" style="51" customWidth="1"/>
    <col min="15375" max="15375" width="6.85546875" style="51" customWidth="1"/>
    <col min="15376" max="15376" width="5.7109375" style="51" customWidth="1"/>
    <col min="15377" max="15377" width="21.28515625" style="51" customWidth="1"/>
    <col min="15378" max="15378" width="6" style="51" customWidth="1"/>
    <col min="15379" max="15381" width="0" style="51" hidden="1" customWidth="1"/>
    <col min="15382" max="15384" width="18.5703125" style="51" customWidth="1"/>
    <col min="15385" max="15386" width="0" style="51" hidden="1" customWidth="1"/>
    <col min="15387" max="15613" width="9.140625" style="51" customWidth="1"/>
    <col min="15614" max="15614" width="1.5703125" style="51" customWidth="1"/>
    <col min="15615" max="15628" width="0" style="51" hidden="1" customWidth="1"/>
    <col min="15629" max="15629" width="49.5703125" style="51" customWidth="1"/>
    <col min="15630" max="15630" width="8.42578125" style="51" customWidth="1"/>
    <col min="15631" max="15631" width="6.85546875" style="51" customWidth="1"/>
    <col min="15632" max="15632" width="5.7109375" style="51" customWidth="1"/>
    <col min="15633" max="15633" width="21.28515625" style="51" customWidth="1"/>
    <col min="15634" max="15634" width="6" style="51" customWidth="1"/>
    <col min="15635" max="15637" width="0" style="51" hidden="1" customWidth="1"/>
    <col min="15638" max="15640" width="18.5703125" style="51" customWidth="1"/>
    <col min="15641" max="15642" width="0" style="51" hidden="1" customWidth="1"/>
    <col min="15643" max="15869" width="9.140625" style="51" customWidth="1"/>
    <col min="15870" max="15870" width="1.5703125" style="51" customWidth="1"/>
    <col min="15871" max="15884" width="0" style="51" hidden="1" customWidth="1"/>
    <col min="15885" max="15885" width="49.5703125" style="51" customWidth="1"/>
    <col min="15886" max="15886" width="8.42578125" style="51" customWidth="1"/>
    <col min="15887" max="15887" width="6.85546875" style="51" customWidth="1"/>
    <col min="15888" max="15888" width="5.7109375" style="51" customWidth="1"/>
    <col min="15889" max="15889" width="21.28515625" style="51" customWidth="1"/>
    <col min="15890" max="15890" width="6" style="51" customWidth="1"/>
    <col min="15891" max="15893" width="0" style="51" hidden="1" customWidth="1"/>
    <col min="15894" max="15896" width="18.5703125" style="51" customWidth="1"/>
    <col min="15897" max="15898" width="0" style="51" hidden="1" customWidth="1"/>
    <col min="15899" max="16125" width="9.140625" style="51" customWidth="1"/>
    <col min="16126" max="16126" width="1.5703125" style="51" customWidth="1"/>
    <col min="16127" max="16140" width="0" style="51" hidden="1" customWidth="1"/>
    <col min="16141" max="16141" width="49.5703125" style="51" customWidth="1"/>
    <col min="16142" max="16142" width="8.42578125" style="51" customWidth="1"/>
    <col min="16143" max="16143" width="6.85546875" style="51" customWidth="1"/>
    <col min="16144" max="16144" width="5.7109375" style="51" customWidth="1"/>
    <col min="16145" max="16145" width="21.28515625" style="51" customWidth="1"/>
    <col min="16146" max="16146" width="6" style="51" customWidth="1"/>
    <col min="16147" max="16149" width="0" style="51" hidden="1" customWidth="1"/>
    <col min="16150" max="16152" width="18.5703125" style="51" customWidth="1"/>
    <col min="16153" max="16154" width="0" style="51" hidden="1" customWidth="1"/>
    <col min="16155" max="16381" width="9.140625" style="51" customWidth="1"/>
    <col min="16382" max="16384" width="9.140625" style="51"/>
  </cols>
  <sheetData>
    <row r="1" spans="1:27" x14ac:dyDescent="0.2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141" t="s">
        <v>65</v>
      </c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50"/>
    </row>
    <row r="2" spans="1:27" ht="27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142" t="s">
        <v>402</v>
      </c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50"/>
    </row>
    <row r="3" spans="1:27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43" t="s">
        <v>399</v>
      </c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50"/>
    </row>
    <row r="4" spans="1:27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2"/>
      <c r="Q4" s="52"/>
      <c r="R4" s="52"/>
      <c r="S4" s="52"/>
      <c r="T4" s="52"/>
      <c r="U4" s="52"/>
      <c r="V4" s="52"/>
      <c r="W4" s="52"/>
      <c r="X4" s="73"/>
      <c r="Y4" s="52"/>
      <c r="Z4" s="52"/>
      <c r="AA4" s="50"/>
    </row>
    <row r="5" spans="1:27" ht="35.25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159" t="s">
        <v>395</v>
      </c>
      <c r="Q5" s="159"/>
      <c r="R5" s="159"/>
      <c r="S5" s="159"/>
      <c r="T5" s="159"/>
      <c r="U5" s="159"/>
      <c r="V5" s="159"/>
      <c r="W5" s="159"/>
      <c r="X5" s="159"/>
      <c r="Y5" s="50"/>
      <c r="Z5" s="50"/>
      <c r="AA5" s="50"/>
    </row>
    <row r="6" spans="1:27" ht="12.75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74"/>
      <c r="Y6" s="50"/>
      <c r="Z6" s="50"/>
      <c r="AA6" s="50"/>
    </row>
    <row r="7" spans="1:27" ht="12.75" customHeight="1" x14ac:dyDescent="0.25">
      <c r="A7" s="50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9"/>
      <c r="X7" s="59" t="s">
        <v>56</v>
      </c>
      <c r="Y7" s="58"/>
      <c r="Z7" s="50"/>
      <c r="AA7" s="50"/>
    </row>
    <row r="8" spans="1:27" ht="18.75" customHeight="1" thickBot="1" x14ac:dyDescent="0.3">
      <c r="A8" s="5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157" t="s">
        <v>163</v>
      </c>
      <c r="Q8" s="157" t="s">
        <v>64</v>
      </c>
      <c r="R8" s="157" t="s">
        <v>48</v>
      </c>
      <c r="S8" s="157" t="s">
        <v>47</v>
      </c>
      <c r="T8" s="157" t="s">
        <v>46</v>
      </c>
      <c r="U8" s="157" t="s">
        <v>45</v>
      </c>
      <c r="V8" s="157" t="s">
        <v>312</v>
      </c>
      <c r="W8" s="157" t="s">
        <v>164</v>
      </c>
      <c r="X8" s="158" t="s">
        <v>50</v>
      </c>
      <c r="Y8" s="58"/>
      <c r="Z8" s="50"/>
      <c r="AA8" s="50"/>
    </row>
    <row r="9" spans="1:27" ht="18" customHeight="1" x14ac:dyDescent="0.25">
      <c r="A9" s="53"/>
      <c r="B9" s="61" t="s">
        <v>165</v>
      </c>
      <c r="C9" s="61"/>
      <c r="D9" s="61" t="s">
        <v>166</v>
      </c>
      <c r="E9" s="61"/>
      <c r="F9" s="61"/>
      <c r="G9" s="61"/>
      <c r="H9" s="61"/>
      <c r="I9" s="61"/>
      <c r="J9" s="61" t="s">
        <v>45</v>
      </c>
      <c r="K9" s="61"/>
      <c r="L9" s="61"/>
      <c r="M9" s="61" t="s">
        <v>167</v>
      </c>
      <c r="N9" s="61" t="s">
        <v>167</v>
      </c>
      <c r="O9" s="61" t="s">
        <v>167</v>
      </c>
      <c r="P9" s="157"/>
      <c r="Q9" s="157"/>
      <c r="R9" s="157"/>
      <c r="S9" s="157"/>
      <c r="T9" s="157"/>
      <c r="U9" s="157"/>
      <c r="V9" s="157"/>
      <c r="W9" s="157"/>
      <c r="X9" s="158"/>
      <c r="Y9" s="155"/>
      <c r="Z9" s="156"/>
      <c r="AA9" s="50"/>
    </row>
    <row r="10" spans="1:27" ht="14.25" customHeight="1" x14ac:dyDescent="0.25">
      <c r="A10" s="50"/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57"/>
      <c r="Q10" s="157"/>
      <c r="R10" s="157"/>
      <c r="S10" s="157"/>
      <c r="T10" s="157"/>
      <c r="U10" s="157"/>
      <c r="V10" s="157"/>
      <c r="W10" s="157"/>
      <c r="X10" s="158"/>
      <c r="Y10" s="155"/>
      <c r="Z10" s="156"/>
      <c r="AA10" s="50"/>
    </row>
    <row r="11" spans="1:27" ht="15.75" x14ac:dyDescent="0.25">
      <c r="A11" s="54"/>
      <c r="B11" s="150" t="s">
        <v>168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1"/>
      <c r="P11" s="102" t="s">
        <v>168</v>
      </c>
      <c r="Q11" s="101">
        <v>811</v>
      </c>
      <c r="R11" s="100">
        <v>0</v>
      </c>
      <c r="S11" s="100">
        <v>0</v>
      </c>
      <c r="T11" s="99" t="s">
        <v>2</v>
      </c>
      <c r="U11" s="98" t="s">
        <v>2</v>
      </c>
      <c r="V11" s="97">
        <f>V12+V30+V44+V129+V231+V240+V251</f>
        <v>442326479.92000008</v>
      </c>
      <c r="W11" s="87">
        <f>W12+W30+W44+W129+W231+W240+W251</f>
        <v>415560118.28000003</v>
      </c>
      <c r="X11" s="103">
        <f t="shared" ref="X11:X74" si="0">W11/V11*100</f>
        <v>93.948731795383125</v>
      </c>
      <c r="Y11" s="64" t="s">
        <v>169</v>
      </c>
      <c r="Z11" s="55"/>
      <c r="AA11" s="56"/>
    </row>
    <row r="12" spans="1:27" ht="15.75" x14ac:dyDescent="0.25">
      <c r="A12" s="54"/>
      <c r="B12" s="150" t="s">
        <v>37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1"/>
      <c r="P12" s="102" t="s">
        <v>37</v>
      </c>
      <c r="Q12" s="101">
        <v>811</v>
      </c>
      <c r="R12" s="100">
        <v>1</v>
      </c>
      <c r="S12" s="100">
        <v>0</v>
      </c>
      <c r="T12" s="99" t="s">
        <v>2</v>
      </c>
      <c r="U12" s="98" t="s">
        <v>2</v>
      </c>
      <c r="V12" s="97">
        <f>V13+V18</f>
        <v>380100</v>
      </c>
      <c r="W12" s="87">
        <f>W13+W18</f>
        <v>380000</v>
      </c>
      <c r="X12" s="103">
        <f t="shared" si="0"/>
        <v>99.973691133912126</v>
      </c>
      <c r="Y12" s="64" t="s">
        <v>170</v>
      </c>
      <c r="Z12" s="55"/>
      <c r="AA12" s="56"/>
    </row>
    <row r="13" spans="1:27" ht="78.75" x14ac:dyDescent="0.25">
      <c r="A13" s="54"/>
      <c r="B13" s="150" t="s">
        <v>36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1"/>
      <c r="P13" s="102" t="s">
        <v>313</v>
      </c>
      <c r="Q13" s="101">
        <v>811</v>
      </c>
      <c r="R13" s="100">
        <v>1</v>
      </c>
      <c r="S13" s="100">
        <v>4</v>
      </c>
      <c r="T13" s="99" t="s">
        <v>2</v>
      </c>
      <c r="U13" s="98" t="s">
        <v>2</v>
      </c>
      <c r="V13" s="97">
        <f t="shared" ref="V13:W16" si="1">V14</f>
        <v>100</v>
      </c>
      <c r="W13" s="87">
        <f t="shared" si="1"/>
        <v>0</v>
      </c>
      <c r="X13" s="103">
        <f t="shared" si="0"/>
        <v>0</v>
      </c>
      <c r="Y13" s="64" t="s">
        <v>170</v>
      </c>
      <c r="Z13" s="55"/>
      <c r="AA13" s="56"/>
    </row>
    <row r="14" spans="1:27" ht="31.5" x14ac:dyDescent="0.25">
      <c r="A14" s="54"/>
      <c r="B14" s="107"/>
      <c r="C14" s="108"/>
      <c r="D14" s="109"/>
      <c r="E14" s="148" t="s">
        <v>171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9"/>
      <c r="P14" s="102" t="s">
        <v>86</v>
      </c>
      <c r="Q14" s="101">
        <v>811</v>
      </c>
      <c r="R14" s="100">
        <v>1</v>
      </c>
      <c r="S14" s="100">
        <v>4</v>
      </c>
      <c r="T14" s="99" t="s">
        <v>87</v>
      </c>
      <c r="U14" s="98" t="s">
        <v>2</v>
      </c>
      <c r="V14" s="97">
        <f t="shared" si="1"/>
        <v>100</v>
      </c>
      <c r="W14" s="87">
        <f t="shared" si="1"/>
        <v>0</v>
      </c>
      <c r="X14" s="103">
        <f t="shared" si="0"/>
        <v>0</v>
      </c>
      <c r="Y14" s="64" t="s">
        <v>170</v>
      </c>
      <c r="Z14" s="55"/>
      <c r="AA14" s="56"/>
    </row>
    <row r="15" spans="1:27" ht="63" x14ac:dyDescent="0.25">
      <c r="A15" s="54"/>
      <c r="B15" s="107"/>
      <c r="C15" s="108"/>
      <c r="D15" s="108"/>
      <c r="E15" s="104"/>
      <c r="F15" s="104"/>
      <c r="G15" s="104"/>
      <c r="H15" s="105"/>
      <c r="I15" s="146" t="s">
        <v>172</v>
      </c>
      <c r="J15" s="146"/>
      <c r="K15" s="146"/>
      <c r="L15" s="146"/>
      <c r="M15" s="146"/>
      <c r="N15" s="146"/>
      <c r="O15" s="147"/>
      <c r="P15" s="102" t="s">
        <v>314</v>
      </c>
      <c r="Q15" s="101">
        <v>811</v>
      </c>
      <c r="R15" s="100">
        <v>1</v>
      </c>
      <c r="S15" s="100">
        <v>4</v>
      </c>
      <c r="T15" s="99" t="s">
        <v>315</v>
      </c>
      <c r="U15" s="98" t="s">
        <v>2</v>
      </c>
      <c r="V15" s="97">
        <f t="shared" si="1"/>
        <v>100</v>
      </c>
      <c r="W15" s="87">
        <f t="shared" si="1"/>
        <v>0</v>
      </c>
      <c r="X15" s="103">
        <f t="shared" si="0"/>
        <v>0</v>
      </c>
      <c r="Y15" s="64" t="s">
        <v>170</v>
      </c>
      <c r="Z15" s="55"/>
      <c r="AA15" s="56"/>
    </row>
    <row r="16" spans="1:27" ht="31.5" x14ac:dyDescent="0.25">
      <c r="A16" s="54"/>
      <c r="B16" s="144">
        <v>200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5"/>
      <c r="P16" s="96" t="s">
        <v>35</v>
      </c>
      <c r="Q16" s="95">
        <v>811</v>
      </c>
      <c r="R16" s="94">
        <v>1</v>
      </c>
      <c r="S16" s="94">
        <v>4</v>
      </c>
      <c r="T16" s="93" t="s">
        <v>315</v>
      </c>
      <c r="U16" s="92">
        <v>200</v>
      </c>
      <c r="V16" s="91">
        <f t="shared" si="1"/>
        <v>100</v>
      </c>
      <c r="W16" s="90">
        <f t="shared" si="1"/>
        <v>0</v>
      </c>
      <c r="X16" s="103">
        <f t="shared" si="0"/>
        <v>0</v>
      </c>
      <c r="Y16" s="64" t="s">
        <v>170</v>
      </c>
      <c r="Z16" s="55"/>
      <c r="AA16" s="56"/>
    </row>
    <row r="17" spans="1:27" ht="47.25" x14ac:dyDescent="0.25">
      <c r="A17" s="54"/>
      <c r="B17" s="144">
        <v>200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5"/>
      <c r="P17" s="96" t="s">
        <v>12</v>
      </c>
      <c r="Q17" s="95">
        <v>811</v>
      </c>
      <c r="R17" s="94">
        <v>1</v>
      </c>
      <c r="S17" s="94">
        <v>4</v>
      </c>
      <c r="T17" s="93" t="s">
        <v>315</v>
      </c>
      <c r="U17" s="92">
        <v>240</v>
      </c>
      <c r="V17" s="91">
        <v>100</v>
      </c>
      <c r="W17" s="112"/>
      <c r="X17" s="103">
        <f t="shared" si="0"/>
        <v>0</v>
      </c>
      <c r="Y17" s="64" t="s">
        <v>170</v>
      </c>
      <c r="Z17" s="55"/>
      <c r="AA17" s="56"/>
    </row>
    <row r="18" spans="1:27" ht="15.75" x14ac:dyDescent="0.25">
      <c r="A18" s="54"/>
      <c r="B18" s="144">
        <v>300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5"/>
      <c r="P18" s="102" t="s">
        <v>154</v>
      </c>
      <c r="Q18" s="101">
        <v>811</v>
      </c>
      <c r="R18" s="100">
        <v>1</v>
      </c>
      <c r="S18" s="100">
        <v>13</v>
      </c>
      <c r="T18" s="99" t="s">
        <v>2</v>
      </c>
      <c r="U18" s="98" t="s">
        <v>2</v>
      </c>
      <c r="V18" s="97">
        <f>V19</f>
        <v>380000</v>
      </c>
      <c r="W18" s="87">
        <f>W19</f>
        <v>380000</v>
      </c>
      <c r="X18" s="103">
        <f t="shared" si="0"/>
        <v>100</v>
      </c>
      <c r="Y18" s="64" t="s">
        <v>170</v>
      </c>
      <c r="Z18" s="55"/>
      <c r="AA18" s="56"/>
    </row>
    <row r="19" spans="1:27" ht="31.5" x14ac:dyDescent="0.25">
      <c r="A19" s="54"/>
      <c r="B19" s="144">
        <v>300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  <c r="P19" s="102" t="s">
        <v>86</v>
      </c>
      <c r="Q19" s="101">
        <v>811</v>
      </c>
      <c r="R19" s="100">
        <v>1</v>
      </c>
      <c r="S19" s="100">
        <v>13</v>
      </c>
      <c r="T19" s="99" t="s">
        <v>87</v>
      </c>
      <c r="U19" s="98" t="s">
        <v>2</v>
      </c>
      <c r="V19" s="97">
        <f>V20+V27</f>
        <v>380000</v>
      </c>
      <c r="W19" s="87">
        <f>W20+W27</f>
        <v>380000</v>
      </c>
      <c r="X19" s="103">
        <f t="shared" si="0"/>
        <v>100</v>
      </c>
      <c r="Y19" s="64" t="s">
        <v>170</v>
      </c>
      <c r="Z19" s="55"/>
      <c r="AA19" s="56"/>
    </row>
    <row r="20" spans="1:27" ht="31.5" x14ac:dyDescent="0.25">
      <c r="A20" s="54"/>
      <c r="B20" s="144">
        <v>800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5"/>
      <c r="P20" s="102" t="s">
        <v>155</v>
      </c>
      <c r="Q20" s="101">
        <v>811</v>
      </c>
      <c r="R20" s="100">
        <v>1</v>
      </c>
      <c r="S20" s="100">
        <v>13</v>
      </c>
      <c r="T20" s="99" t="s">
        <v>156</v>
      </c>
      <c r="U20" s="98" t="s">
        <v>2</v>
      </c>
      <c r="V20" s="97">
        <f>V21+V23+V25</f>
        <v>65000</v>
      </c>
      <c r="W20" s="87">
        <f>W21+W23+W25</f>
        <v>65000</v>
      </c>
      <c r="X20" s="103">
        <f t="shared" si="0"/>
        <v>100</v>
      </c>
      <c r="Y20" s="64" t="s">
        <v>170</v>
      </c>
      <c r="Z20" s="55"/>
      <c r="AA20" s="56"/>
    </row>
    <row r="21" spans="1:27" ht="31.5" x14ac:dyDescent="0.25">
      <c r="A21" s="54"/>
      <c r="B21" s="144">
        <v>800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5"/>
      <c r="P21" s="96" t="s">
        <v>35</v>
      </c>
      <c r="Q21" s="95">
        <v>811</v>
      </c>
      <c r="R21" s="94">
        <v>1</v>
      </c>
      <c r="S21" s="94">
        <v>13</v>
      </c>
      <c r="T21" s="93" t="s">
        <v>156</v>
      </c>
      <c r="U21" s="92">
        <v>200</v>
      </c>
      <c r="V21" s="91">
        <f>V22</f>
        <v>15000</v>
      </c>
      <c r="W21" s="90">
        <f>W22</f>
        <v>15000</v>
      </c>
      <c r="X21" s="103">
        <f t="shared" si="0"/>
        <v>100</v>
      </c>
      <c r="Y21" s="64" t="s">
        <v>170</v>
      </c>
      <c r="Z21" s="55"/>
      <c r="AA21" s="56"/>
    </row>
    <row r="22" spans="1:27" ht="47.25" x14ac:dyDescent="0.25">
      <c r="A22" s="54"/>
      <c r="B22" s="150" t="s">
        <v>153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1"/>
      <c r="P22" s="96" t="s">
        <v>12</v>
      </c>
      <c r="Q22" s="95">
        <v>811</v>
      </c>
      <c r="R22" s="94">
        <v>1</v>
      </c>
      <c r="S22" s="94">
        <v>13</v>
      </c>
      <c r="T22" s="93" t="s">
        <v>156</v>
      </c>
      <c r="U22" s="92">
        <v>240</v>
      </c>
      <c r="V22" s="91">
        <v>15000</v>
      </c>
      <c r="W22" s="112">
        <v>15000</v>
      </c>
      <c r="X22" s="103">
        <f t="shared" si="0"/>
        <v>100</v>
      </c>
      <c r="Y22" s="64" t="s">
        <v>170</v>
      </c>
      <c r="Z22" s="55"/>
      <c r="AA22" s="56"/>
    </row>
    <row r="23" spans="1:27" ht="31.5" x14ac:dyDescent="0.25">
      <c r="A23" s="54"/>
      <c r="B23" s="107"/>
      <c r="C23" s="108"/>
      <c r="D23" s="109"/>
      <c r="E23" s="148" t="s">
        <v>171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9"/>
      <c r="P23" s="96" t="s">
        <v>3</v>
      </c>
      <c r="Q23" s="95">
        <v>811</v>
      </c>
      <c r="R23" s="94">
        <v>1</v>
      </c>
      <c r="S23" s="94">
        <v>13</v>
      </c>
      <c r="T23" s="93" t="s">
        <v>156</v>
      </c>
      <c r="U23" s="92">
        <v>300</v>
      </c>
      <c r="V23" s="91">
        <f>V24</f>
        <v>10000</v>
      </c>
      <c r="W23" s="90">
        <f>W24</f>
        <v>10000</v>
      </c>
      <c r="X23" s="103">
        <f t="shared" si="0"/>
        <v>100</v>
      </c>
      <c r="Y23" s="64" t="s">
        <v>170</v>
      </c>
      <c r="Z23" s="55"/>
      <c r="AA23" s="56"/>
    </row>
    <row r="24" spans="1:27" ht="15.75" x14ac:dyDescent="0.25">
      <c r="A24" s="54"/>
      <c r="B24" s="107"/>
      <c r="C24" s="108"/>
      <c r="D24" s="108"/>
      <c r="E24" s="104"/>
      <c r="F24" s="104"/>
      <c r="G24" s="104"/>
      <c r="H24" s="105"/>
      <c r="I24" s="146" t="s">
        <v>173</v>
      </c>
      <c r="J24" s="146"/>
      <c r="K24" s="146"/>
      <c r="L24" s="146"/>
      <c r="M24" s="146"/>
      <c r="N24" s="146"/>
      <c r="O24" s="147"/>
      <c r="P24" s="96" t="s">
        <v>157</v>
      </c>
      <c r="Q24" s="95">
        <v>811</v>
      </c>
      <c r="R24" s="94">
        <v>1</v>
      </c>
      <c r="S24" s="94">
        <v>13</v>
      </c>
      <c r="T24" s="93" t="s">
        <v>156</v>
      </c>
      <c r="U24" s="92">
        <v>350</v>
      </c>
      <c r="V24" s="91">
        <v>10000</v>
      </c>
      <c r="W24" s="112">
        <v>10000</v>
      </c>
      <c r="X24" s="103">
        <f t="shared" si="0"/>
        <v>100</v>
      </c>
      <c r="Y24" s="64" t="s">
        <v>170</v>
      </c>
      <c r="Z24" s="55"/>
      <c r="AA24" s="56"/>
    </row>
    <row r="25" spans="1:27" ht="15.75" x14ac:dyDescent="0.25">
      <c r="A25" s="54"/>
      <c r="B25" s="144">
        <v>800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  <c r="P25" s="96" t="s">
        <v>17</v>
      </c>
      <c r="Q25" s="95">
        <v>811</v>
      </c>
      <c r="R25" s="94">
        <v>1</v>
      </c>
      <c r="S25" s="94">
        <v>13</v>
      </c>
      <c r="T25" s="93" t="s">
        <v>156</v>
      </c>
      <c r="U25" s="92">
        <v>800</v>
      </c>
      <c r="V25" s="91">
        <f>V26</f>
        <v>40000</v>
      </c>
      <c r="W25" s="90">
        <f>W26</f>
        <v>40000</v>
      </c>
      <c r="X25" s="103">
        <f t="shared" si="0"/>
        <v>100</v>
      </c>
      <c r="Y25" s="64" t="s">
        <v>170</v>
      </c>
      <c r="Z25" s="55"/>
      <c r="AA25" s="56"/>
    </row>
    <row r="26" spans="1:27" ht="15.75" x14ac:dyDescent="0.25">
      <c r="A26" s="54"/>
      <c r="B26" s="144">
        <v>800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5"/>
      <c r="P26" s="96" t="s">
        <v>60</v>
      </c>
      <c r="Q26" s="95">
        <v>811</v>
      </c>
      <c r="R26" s="94">
        <v>1</v>
      </c>
      <c r="S26" s="94">
        <v>13</v>
      </c>
      <c r="T26" s="93" t="s">
        <v>156</v>
      </c>
      <c r="U26" s="92">
        <v>850</v>
      </c>
      <c r="V26" s="91">
        <v>40000</v>
      </c>
      <c r="W26" s="113">
        <v>40000</v>
      </c>
      <c r="X26" s="103">
        <f t="shared" si="0"/>
        <v>100</v>
      </c>
      <c r="Y26" s="64" t="s">
        <v>170</v>
      </c>
      <c r="Z26" s="55"/>
      <c r="AA26" s="56"/>
    </row>
    <row r="27" spans="1:27" ht="15.75" x14ac:dyDescent="0.25">
      <c r="A27" s="54"/>
      <c r="B27" s="150" t="s">
        <v>154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1"/>
      <c r="P27" s="102" t="s">
        <v>353</v>
      </c>
      <c r="Q27" s="101">
        <v>811</v>
      </c>
      <c r="R27" s="100">
        <v>1</v>
      </c>
      <c r="S27" s="100">
        <v>13</v>
      </c>
      <c r="T27" s="99" t="s">
        <v>354</v>
      </c>
      <c r="U27" s="98" t="s">
        <v>2</v>
      </c>
      <c r="V27" s="97">
        <f>V28</f>
        <v>315000</v>
      </c>
      <c r="W27" s="87">
        <f>W28</f>
        <v>315000</v>
      </c>
      <c r="X27" s="103">
        <f t="shared" si="0"/>
        <v>100</v>
      </c>
      <c r="Y27" s="64" t="s">
        <v>170</v>
      </c>
      <c r="Z27" s="55"/>
      <c r="AA27" s="56"/>
    </row>
    <row r="28" spans="1:27" ht="31.5" x14ac:dyDescent="0.25">
      <c r="A28" s="54"/>
      <c r="B28" s="107"/>
      <c r="C28" s="108"/>
      <c r="D28" s="109"/>
      <c r="E28" s="148" t="s">
        <v>171</v>
      </c>
      <c r="F28" s="148"/>
      <c r="G28" s="148"/>
      <c r="H28" s="148"/>
      <c r="I28" s="148"/>
      <c r="J28" s="148"/>
      <c r="K28" s="148"/>
      <c r="L28" s="148"/>
      <c r="M28" s="148"/>
      <c r="N28" s="148"/>
      <c r="O28" s="149"/>
      <c r="P28" s="96" t="s">
        <v>35</v>
      </c>
      <c r="Q28" s="95">
        <v>811</v>
      </c>
      <c r="R28" s="94">
        <v>1</v>
      </c>
      <c r="S28" s="94">
        <v>13</v>
      </c>
      <c r="T28" s="93" t="s">
        <v>354</v>
      </c>
      <c r="U28" s="92">
        <v>200</v>
      </c>
      <c r="V28" s="91">
        <f>V29</f>
        <v>315000</v>
      </c>
      <c r="W28" s="90">
        <f>W29</f>
        <v>315000</v>
      </c>
      <c r="X28" s="103">
        <f t="shared" si="0"/>
        <v>100</v>
      </c>
      <c r="Y28" s="64" t="s">
        <v>170</v>
      </c>
      <c r="Z28" s="55"/>
      <c r="AA28" s="56"/>
    </row>
    <row r="29" spans="1:27" ht="47.25" x14ac:dyDescent="0.25">
      <c r="A29" s="54"/>
      <c r="B29" s="107"/>
      <c r="C29" s="108"/>
      <c r="D29" s="108"/>
      <c r="E29" s="104"/>
      <c r="F29" s="104"/>
      <c r="G29" s="104"/>
      <c r="H29" s="105"/>
      <c r="I29" s="146" t="s">
        <v>174</v>
      </c>
      <c r="J29" s="146"/>
      <c r="K29" s="146"/>
      <c r="L29" s="146"/>
      <c r="M29" s="146"/>
      <c r="N29" s="146"/>
      <c r="O29" s="147"/>
      <c r="P29" s="96" t="s">
        <v>12</v>
      </c>
      <c r="Q29" s="95">
        <v>811</v>
      </c>
      <c r="R29" s="94">
        <v>1</v>
      </c>
      <c r="S29" s="94">
        <v>13</v>
      </c>
      <c r="T29" s="93" t="s">
        <v>354</v>
      </c>
      <c r="U29" s="92">
        <v>240</v>
      </c>
      <c r="V29" s="91">
        <v>315000</v>
      </c>
      <c r="W29" s="114">
        <v>315000</v>
      </c>
      <c r="X29" s="103">
        <f t="shared" si="0"/>
        <v>100</v>
      </c>
      <c r="Y29" s="64" t="s">
        <v>170</v>
      </c>
      <c r="Z29" s="55"/>
      <c r="AA29" s="56"/>
    </row>
    <row r="30" spans="1:27" ht="47.25" x14ac:dyDescent="0.25">
      <c r="A30" s="54"/>
      <c r="B30" s="144">
        <v>200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5"/>
      <c r="P30" s="102" t="s">
        <v>33</v>
      </c>
      <c r="Q30" s="101">
        <v>811</v>
      </c>
      <c r="R30" s="100">
        <v>3</v>
      </c>
      <c r="S30" s="100">
        <v>0</v>
      </c>
      <c r="T30" s="99" t="s">
        <v>2</v>
      </c>
      <c r="U30" s="98" t="s">
        <v>2</v>
      </c>
      <c r="V30" s="97">
        <f>V31+V36</f>
        <v>5044471.5999999996</v>
      </c>
      <c r="W30" s="87">
        <f>W31+W36</f>
        <v>4517401.93</v>
      </c>
      <c r="X30" s="103">
        <f t="shared" si="0"/>
        <v>89.551538559558935</v>
      </c>
      <c r="Y30" s="64" t="s">
        <v>170</v>
      </c>
      <c r="Z30" s="55"/>
      <c r="AA30" s="56"/>
    </row>
    <row r="31" spans="1:27" ht="15.75" x14ac:dyDescent="0.25">
      <c r="A31" s="54"/>
      <c r="B31" s="144">
        <v>200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5"/>
      <c r="P31" s="102" t="s">
        <v>88</v>
      </c>
      <c r="Q31" s="101">
        <v>811</v>
      </c>
      <c r="R31" s="100">
        <v>3</v>
      </c>
      <c r="S31" s="100">
        <v>9</v>
      </c>
      <c r="T31" s="99" t="s">
        <v>2</v>
      </c>
      <c r="U31" s="98" t="s">
        <v>2</v>
      </c>
      <c r="V31" s="97">
        <f t="shared" ref="V31:W34" si="2">V32</f>
        <v>315000</v>
      </c>
      <c r="W31" s="87">
        <f t="shared" si="2"/>
        <v>315000</v>
      </c>
      <c r="X31" s="103">
        <f t="shared" si="0"/>
        <v>100</v>
      </c>
      <c r="Y31" s="64" t="s">
        <v>170</v>
      </c>
      <c r="Z31" s="55"/>
      <c r="AA31" s="56"/>
    </row>
    <row r="32" spans="1:27" ht="31.5" x14ac:dyDescent="0.25">
      <c r="A32" s="54"/>
      <c r="B32" s="144">
        <v>300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5"/>
      <c r="P32" s="102" t="s">
        <v>86</v>
      </c>
      <c r="Q32" s="101">
        <v>811</v>
      </c>
      <c r="R32" s="100">
        <v>3</v>
      </c>
      <c r="S32" s="100">
        <v>9</v>
      </c>
      <c r="T32" s="99" t="s">
        <v>87</v>
      </c>
      <c r="U32" s="98" t="s">
        <v>2</v>
      </c>
      <c r="V32" s="97">
        <f t="shared" si="2"/>
        <v>315000</v>
      </c>
      <c r="W32" s="87">
        <f t="shared" si="2"/>
        <v>315000</v>
      </c>
      <c r="X32" s="103">
        <f t="shared" si="0"/>
        <v>100</v>
      </c>
      <c r="Y32" s="64" t="s">
        <v>170</v>
      </c>
      <c r="Z32" s="55"/>
      <c r="AA32" s="56"/>
    </row>
    <row r="33" spans="1:27" ht="78.75" x14ac:dyDescent="0.25">
      <c r="A33" s="54"/>
      <c r="B33" s="144">
        <v>300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5"/>
      <c r="P33" s="102" t="s">
        <v>178</v>
      </c>
      <c r="Q33" s="101">
        <v>811</v>
      </c>
      <c r="R33" s="100">
        <v>3</v>
      </c>
      <c r="S33" s="100">
        <v>9</v>
      </c>
      <c r="T33" s="99" t="s">
        <v>179</v>
      </c>
      <c r="U33" s="98" t="s">
        <v>2</v>
      </c>
      <c r="V33" s="97">
        <f t="shared" si="2"/>
        <v>315000</v>
      </c>
      <c r="W33" s="87">
        <f t="shared" si="2"/>
        <v>315000</v>
      </c>
      <c r="X33" s="103">
        <f t="shared" si="0"/>
        <v>100</v>
      </c>
      <c r="Y33" s="64" t="s">
        <v>170</v>
      </c>
      <c r="Z33" s="55"/>
      <c r="AA33" s="56"/>
    </row>
    <row r="34" spans="1:27" ht="15.75" x14ac:dyDescent="0.25">
      <c r="A34" s="54"/>
      <c r="B34" s="144">
        <v>800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5"/>
      <c r="P34" s="96" t="s">
        <v>10</v>
      </c>
      <c r="Q34" s="95">
        <v>811</v>
      </c>
      <c r="R34" s="94">
        <v>3</v>
      </c>
      <c r="S34" s="94">
        <v>9</v>
      </c>
      <c r="T34" s="93" t="s">
        <v>179</v>
      </c>
      <c r="U34" s="92">
        <v>500</v>
      </c>
      <c r="V34" s="91">
        <f t="shared" si="2"/>
        <v>315000</v>
      </c>
      <c r="W34" s="90">
        <f t="shared" si="2"/>
        <v>315000</v>
      </c>
      <c r="X34" s="103">
        <f t="shared" si="0"/>
        <v>100</v>
      </c>
      <c r="Y34" s="64" t="s">
        <v>170</v>
      </c>
      <c r="Z34" s="55"/>
      <c r="AA34" s="56"/>
    </row>
    <row r="35" spans="1:27" ht="15.75" x14ac:dyDescent="0.25">
      <c r="A35" s="54"/>
      <c r="B35" s="144">
        <v>800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5"/>
      <c r="P35" s="96" t="s">
        <v>9</v>
      </c>
      <c r="Q35" s="95">
        <v>811</v>
      </c>
      <c r="R35" s="94">
        <v>3</v>
      </c>
      <c r="S35" s="94">
        <v>9</v>
      </c>
      <c r="T35" s="93" t="s">
        <v>179</v>
      </c>
      <c r="U35" s="92">
        <v>540</v>
      </c>
      <c r="V35" s="91">
        <v>315000</v>
      </c>
      <c r="W35" s="114">
        <v>315000</v>
      </c>
      <c r="X35" s="103">
        <f t="shared" si="0"/>
        <v>100</v>
      </c>
      <c r="Y35" s="64" t="s">
        <v>170</v>
      </c>
      <c r="Z35" s="55"/>
      <c r="AA35" s="56"/>
    </row>
    <row r="36" spans="1:27" ht="63" x14ac:dyDescent="0.25">
      <c r="A36" s="54"/>
      <c r="B36" s="144">
        <v>800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5"/>
      <c r="P36" s="102" t="s">
        <v>89</v>
      </c>
      <c r="Q36" s="101">
        <v>811</v>
      </c>
      <c r="R36" s="100">
        <v>3</v>
      </c>
      <c r="S36" s="100">
        <v>10</v>
      </c>
      <c r="T36" s="99" t="s">
        <v>2</v>
      </c>
      <c r="U36" s="98" t="s">
        <v>2</v>
      </c>
      <c r="V36" s="97">
        <f>V37</f>
        <v>4729471.5999999996</v>
      </c>
      <c r="W36" s="87">
        <f>W37</f>
        <v>4202401.93</v>
      </c>
      <c r="X36" s="103">
        <f t="shared" si="0"/>
        <v>88.855633047886357</v>
      </c>
      <c r="Y36" s="64" t="s">
        <v>170</v>
      </c>
      <c r="Z36" s="55"/>
      <c r="AA36" s="56"/>
    </row>
    <row r="37" spans="1:27" ht="31.5" x14ac:dyDescent="0.25">
      <c r="A37" s="54"/>
      <c r="B37" s="107"/>
      <c r="C37" s="108"/>
      <c r="D37" s="108"/>
      <c r="E37" s="104"/>
      <c r="F37" s="104"/>
      <c r="G37" s="104"/>
      <c r="H37" s="105"/>
      <c r="I37" s="146" t="s">
        <v>175</v>
      </c>
      <c r="J37" s="146"/>
      <c r="K37" s="146"/>
      <c r="L37" s="146"/>
      <c r="M37" s="146"/>
      <c r="N37" s="146"/>
      <c r="O37" s="147"/>
      <c r="P37" s="102" t="s">
        <v>86</v>
      </c>
      <c r="Q37" s="101">
        <v>811</v>
      </c>
      <c r="R37" s="100">
        <v>3</v>
      </c>
      <c r="S37" s="100">
        <v>10</v>
      </c>
      <c r="T37" s="99" t="s">
        <v>87</v>
      </c>
      <c r="U37" s="98" t="s">
        <v>2</v>
      </c>
      <c r="V37" s="97">
        <f>V38+V41</f>
        <v>4729471.5999999996</v>
      </c>
      <c r="W37" s="87">
        <f>W38+W41</f>
        <v>4202401.93</v>
      </c>
      <c r="X37" s="103">
        <f t="shared" si="0"/>
        <v>88.855633047886357</v>
      </c>
      <c r="Y37" s="64" t="s">
        <v>170</v>
      </c>
      <c r="Z37" s="55"/>
      <c r="AA37" s="56"/>
    </row>
    <row r="38" spans="1:27" ht="15.75" x14ac:dyDescent="0.25">
      <c r="A38" s="54"/>
      <c r="B38" s="144">
        <v>200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5"/>
      <c r="P38" s="102" t="s">
        <v>90</v>
      </c>
      <c r="Q38" s="101">
        <v>811</v>
      </c>
      <c r="R38" s="100">
        <v>3</v>
      </c>
      <c r="S38" s="100">
        <v>10</v>
      </c>
      <c r="T38" s="99" t="s">
        <v>91</v>
      </c>
      <c r="U38" s="98" t="s">
        <v>2</v>
      </c>
      <c r="V38" s="97">
        <f>V39</f>
        <v>561344.80000000005</v>
      </c>
      <c r="W38" s="87">
        <f>W39</f>
        <v>544864.03</v>
      </c>
      <c r="X38" s="103">
        <f t="shared" si="0"/>
        <v>97.0640558173871</v>
      </c>
      <c r="Y38" s="64" t="s">
        <v>170</v>
      </c>
      <c r="Z38" s="55"/>
      <c r="AA38" s="56"/>
    </row>
    <row r="39" spans="1:27" ht="31.5" x14ac:dyDescent="0.25">
      <c r="A39" s="54"/>
      <c r="B39" s="144">
        <v>200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5"/>
      <c r="P39" s="96" t="s">
        <v>35</v>
      </c>
      <c r="Q39" s="95">
        <v>811</v>
      </c>
      <c r="R39" s="94">
        <v>3</v>
      </c>
      <c r="S39" s="94">
        <v>10</v>
      </c>
      <c r="T39" s="93" t="s">
        <v>91</v>
      </c>
      <c r="U39" s="92">
        <v>200</v>
      </c>
      <c r="V39" s="91">
        <f>V40</f>
        <v>561344.80000000005</v>
      </c>
      <c r="W39" s="90">
        <f>W40</f>
        <v>544864.03</v>
      </c>
      <c r="X39" s="103">
        <f t="shared" si="0"/>
        <v>97.0640558173871</v>
      </c>
      <c r="Y39" s="64" t="s">
        <v>170</v>
      </c>
      <c r="Z39" s="55"/>
      <c r="AA39" s="56"/>
    </row>
    <row r="40" spans="1:27" ht="47.25" x14ac:dyDescent="0.25">
      <c r="A40" s="54"/>
      <c r="B40" s="150" t="s">
        <v>33</v>
      </c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1"/>
      <c r="P40" s="96" t="s">
        <v>12</v>
      </c>
      <c r="Q40" s="95">
        <v>811</v>
      </c>
      <c r="R40" s="94">
        <v>3</v>
      </c>
      <c r="S40" s="94">
        <v>10</v>
      </c>
      <c r="T40" s="93" t="s">
        <v>91</v>
      </c>
      <c r="U40" s="92">
        <v>240</v>
      </c>
      <c r="V40" s="91">
        <v>561344.80000000005</v>
      </c>
      <c r="W40" s="113">
        <v>544864.03</v>
      </c>
      <c r="X40" s="103">
        <f t="shared" si="0"/>
        <v>97.0640558173871</v>
      </c>
      <c r="Y40" s="64" t="s">
        <v>176</v>
      </c>
      <c r="Z40" s="55"/>
      <c r="AA40" s="56"/>
    </row>
    <row r="41" spans="1:27" ht="31.5" x14ac:dyDescent="0.25">
      <c r="A41" s="54"/>
      <c r="B41" s="150" t="s">
        <v>88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1"/>
      <c r="P41" s="102" t="s">
        <v>92</v>
      </c>
      <c r="Q41" s="101">
        <v>811</v>
      </c>
      <c r="R41" s="100">
        <v>3</v>
      </c>
      <c r="S41" s="100">
        <v>10</v>
      </c>
      <c r="T41" s="99" t="s">
        <v>93</v>
      </c>
      <c r="U41" s="98" t="s">
        <v>2</v>
      </c>
      <c r="V41" s="97">
        <f>V42</f>
        <v>4168126.8</v>
      </c>
      <c r="W41" s="87">
        <f>W42</f>
        <v>3657537.9</v>
      </c>
      <c r="X41" s="103">
        <f t="shared" si="0"/>
        <v>87.750159136233577</v>
      </c>
      <c r="Y41" s="64" t="s">
        <v>176</v>
      </c>
      <c r="Z41" s="55"/>
      <c r="AA41" s="56"/>
    </row>
    <row r="42" spans="1:27" ht="31.5" x14ac:dyDescent="0.25">
      <c r="A42" s="54"/>
      <c r="B42" s="107"/>
      <c r="C42" s="108"/>
      <c r="D42" s="109"/>
      <c r="E42" s="148" t="s">
        <v>171</v>
      </c>
      <c r="F42" s="148"/>
      <c r="G42" s="148"/>
      <c r="H42" s="148"/>
      <c r="I42" s="148"/>
      <c r="J42" s="148"/>
      <c r="K42" s="148"/>
      <c r="L42" s="148"/>
      <c r="M42" s="148"/>
      <c r="N42" s="148"/>
      <c r="O42" s="149"/>
      <c r="P42" s="96" t="s">
        <v>35</v>
      </c>
      <c r="Q42" s="95">
        <v>811</v>
      </c>
      <c r="R42" s="94">
        <v>3</v>
      </c>
      <c r="S42" s="94">
        <v>10</v>
      </c>
      <c r="T42" s="93" t="s">
        <v>93</v>
      </c>
      <c r="U42" s="92">
        <v>200</v>
      </c>
      <c r="V42" s="91">
        <f>V43</f>
        <v>4168126.8</v>
      </c>
      <c r="W42" s="90">
        <f>W43</f>
        <v>3657537.9</v>
      </c>
      <c r="X42" s="103">
        <f t="shared" si="0"/>
        <v>87.750159136233577</v>
      </c>
      <c r="Y42" s="64" t="s">
        <v>176</v>
      </c>
      <c r="Z42" s="55"/>
      <c r="AA42" s="56"/>
    </row>
    <row r="43" spans="1:27" ht="47.25" x14ac:dyDescent="0.25">
      <c r="A43" s="54"/>
      <c r="B43" s="107"/>
      <c r="C43" s="108"/>
      <c r="D43" s="108"/>
      <c r="E43" s="104"/>
      <c r="F43" s="104"/>
      <c r="G43" s="104"/>
      <c r="H43" s="105"/>
      <c r="I43" s="146" t="s">
        <v>177</v>
      </c>
      <c r="J43" s="146"/>
      <c r="K43" s="146"/>
      <c r="L43" s="146"/>
      <c r="M43" s="146"/>
      <c r="N43" s="146"/>
      <c r="O43" s="147"/>
      <c r="P43" s="96" t="s">
        <v>12</v>
      </c>
      <c r="Q43" s="95">
        <v>811</v>
      </c>
      <c r="R43" s="94">
        <v>3</v>
      </c>
      <c r="S43" s="94">
        <v>10</v>
      </c>
      <c r="T43" s="93" t="s">
        <v>93</v>
      </c>
      <c r="U43" s="92">
        <v>240</v>
      </c>
      <c r="V43" s="91">
        <v>4168126.8</v>
      </c>
      <c r="W43" s="114">
        <v>3657537.9</v>
      </c>
      <c r="X43" s="103">
        <f t="shared" si="0"/>
        <v>87.750159136233577</v>
      </c>
      <c r="Y43" s="64" t="s">
        <v>176</v>
      </c>
      <c r="Z43" s="55"/>
      <c r="AA43" s="56"/>
    </row>
    <row r="44" spans="1:27" ht="15.75" x14ac:dyDescent="0.25">
      <c r="A44" s="54"/>
      <c r="B44" s="144">
        <v>200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5"/>
      <c r="P44" s="102" t="s">
        <v>31</v>
      </c>
      <c r="Q44" s="101">
        <v>811</v>
      </c>
      <c r="R44" s="100">
        <v>4</v>
      </c>
      <c r="S44" s="100">
        <v>0</v>
      </c>
      <c r="T44" s="99" t="s">
        <v>2</v>
      </c>
      <c r="U44" s="98" t="s">
        <v>2</v>
      </c>
      <c r="V44" s="97">
        <f>V45+V59+V67+V118</f>
        <v>207318845.46000004</v>
      </c>
      <c r="W44" s="87">
        <f>W45+W59+W67+W118</f>
        <v>184358279.12</v>
      </c>
      <c r="X44" s="103">
        <f t="shared" si="0"/>
        <v>88.92499797157609</v>
      </c>
      <c r="Y44" s="64" t="s">
        <v>176</v>
      </c>
      <c r="Z44" s="55"/>
      <c r="AA44" s="56"/>
    </row>
    <row r="45" spans="1:27" ht="15.75" x14ac:dyDescent="0.25">
      <c r="A45" s="54"/>
      <c r="B45" s="144">
        <v>500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5"/>
      <c r="P45" s="102" t="s">
        <v>30</v>
      </c>
      <c r="Q45" s="101">
        <v>811</v>
      </c>
      <c r="R45" s="100">
        <v>4</v>
      </c>
      <c r="S45" s="100">
        <v>6</v>
      </c>
      <c r="T45" s="99" t="s">
        <v>2</v>
      </c>
      <c r="U45" s="98" t="s">
        <v>2</v>
      </c>
      <c r="V45" s="97">
        <f>V46</f>
        <v>54738902.970000006</v>
      </c>
      <c r="W45" s="87">
        <f>W46</f>
        <v>33178614.190000001</v>
      </c>
      <c r="X45" s="103">
        <f t="shared" si="0"/>
        <v>60.612493838584506</v>
      </c>
      <c r="Y45" s="64" t="s">
        <v>176</v>
      </c>
      <c r="Z45" s="55"/>
      <c r="AA45" s="56"/>
    </row>
    <row r="46" spans="1:27" ht="40.5" customHeight="1" x14ac:dyDescent="0.25">
      <c r="A46" s="54"/>
      <c r="B46" s="106" t="s">
        <v>89</v>
      </c>
      <c r="C46" s="106"/>
      <c r="D46" s="106"/>
      <c r="E46" s="106"/>
      <c r="F46" s="106"/>
      <c r="G46" s="106"/>
      <c r="H46" s="106"/>
      <c r="I46" s="150"/>
      <c r="J46" s="150"/>
      <c r="K46" s="150"/>
      <c r="L46" s="150"/>
      <c r="M46" s="150"/>
      <c r="N46" s="150"/>
      <c r="O46" s="151"/>
      <c r="P46" s="102" t="s">
        <v>86</v>
      </c>
      <c r="Q46" s="101">
        <v>811</v>
      </c>
      <c r="R46" s="100">
        <v>4</v>
      </c>
      <c r="S46" s="100">
        <v>6</v>
      </c>
      <c r="T46" s="99" t="s">
        <v>87</v>
      </c>
      <c r="U46" s="98" t="s">
        <v>2</v>
      </c>
      <c r="V46" s="97">
        <f>V47+V50+V53+V56</f>
        <v>54738902.970000006</v>
      </c>
      <c r="W46" s="87">
        <f>W47+W50+W53+W56</f>
        <v>33178614.190000001</v>
      </c>
      <c r="X46" s="103">
        <f t="shared" si="0"/>
        <v>60.612493838584506</v>
      </c>
      <c r="Y46" s="64" t="s">
        <v>176</v>
      </c>
      <c r="Z46" s="55"/>
      <c r="AA46" s="56"/>
    </row>
    <row r="47" spans="1:27" ht="31.5" x14ac:dyDescent="0.25">
      <c r="A47" s="54"/>
      <c r="B47" s="152"/>
      <c r="C47" s="153"/>
      <c r="D47" s="154"/>
      <c r="E47" s="148" t="s">
        <v>171</v>
      </c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02" t="s">
        <v>285</v>
      </c>
      <c r="Q47" s="101">
        <v>811</v>
      </c>
      <c r="R47" s="100">
        <v>4</v>
      </c>
      <c r="S47" s="100">
        <v>6</v>
      </c>
      <c r="T47" s="99" t="s">
        <v>286</v>
      </c>
      <c r="U47" s="98" t="s">
        <v>2</v>
      </c>
      <c r="V47" s="97">
        <f>V48</f>
        <v>222250</v>
      </c>
      <c r="W47" s="87">
        <f>W48</f>
        <v>222250</v>
      </c>
      <c r="X47" s="103">
        <f t="shared" si="0"/>
        <v>100</v>
      </c>
      <c r="Y47" s="64" t="s">
        <v>176</v>
      </c>
      <c r="Z47" s="55"/>
      <c r="AA47" s="56"/>
    </row>
    <row r="48" spans="1:27" ht="31.5" x14ac:dyDescent="0.25">
      <c r="A48" s="54"/>
      <c r="B48" s="150" t="s">
        <v>32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1"/>
      <c r="P48" s="96" t="s">
        <v>35</v>
      </c>
      <c r="Q48" s="95">
        <v>811</v>
      </c>
      <c r="R48" s="94">
        <v>4</v>
      </c>
      <c r="S48" s="94">
        <v>6</v>
      </c>
      <c r="T48" s="93" t="s">
        <v>286</v>
      </c>
      <c r="U48" s="92">
        <v>200</v>
      </c>
      <c r="V48" s="91">
        <f>V49</f>
        <v>222250</v>
      </c>
      <c r="W48" s="90">
        <f>W49</f>
        <v>222250</v>
      </c>
      <c r="X48" s="103">
        <f t="shared" si="0"/>
        <v>100</v>
      </c>
      <c r="Y48" s="64" t="s">
        <v>176</v>
      </c>
      <c r="Z48" s="55"/>
      <c r="AA48" s="56"/>
    </row>
    <row r="49" spans="1:27" ht="47.25" x14ac:dyDescent="0.25">
      <c r="A49" s="54"/>
      <c r="B49" s="107"/>
      <c r="C49" s="108"/>
      <c r="D49" s="109"/>
      <c r="E49" s="148" t="s">
        <v>180</v>
      </c>
      <c r="F49" s="148"/>
      <c r="G49" s="148"/>
      <c r="H49" s="148"/>
      <c r="I49" s="148"/>
      <c r="J49" s="148"/>
      <c r="K49" s="148"/>
      <c r="L49" s="148"/>
      <c r="M49" s="148"/>
      <c r="N49" s="148"/>
      <c r="O49" s="149"/>
      <c r="P49" s="96" t="s">
        <v>12</v>
      </c>
      <c r="Q49" s="95">
        <v>811</v>
      </c>
      <c r="R49" s="94">
        <v>4</v>
      </c>
      <c r="S49" s="94">
        <v>6</v>
      </c>
      <c r="T49" s="93" t="s">
        <v>286</v>
      </c>
      <c r="U49" s="92">
        <v>240</v>
      </c>
      <c r="V49" s="91">
        <v>222250</v>
      </c>
      <c r="W49" s="113">
        <v>222250</v>
      </c>
      <c r="X49" s="103">
        <f t="shared" si="0"/>
        <v>100</v>
      </c>
      <c r="Y49" s="64" t="s">
        <v>176</v>
      </c>
      <c r="Z49" s="55"/>
      <c r="AA49" s="56"/>
    </row>
    <row r="50" spans="1:27" ht="47.25" x14ac:dyDescent="0.25">
      <c r="A50" s="54"/>
      <c r="B50" s="107"/>
      <c r="C50" s="108"/>
      <c r="D50" s="108"/>
      <c r="E50" s="104"/>
      <c r="F50" s="104"/>
      <c r="G50" s="104"/>
      <c r="H50" s="105"/>
      <c r="I50" s="146" t="s">
        <v>181</v>
      </c>
      <c r="J50" s="146"/>
      <c r="K50" s="146"/>
      <c r="L50" s="146"/>
      <c r="M50" s="146"/>
      <c r="N50" s="146"/>
      <c r="O50" s="147"/>
      <c r="P50" s="102" t="s">
        <v>374</v>
      </c>
      <c r="Q50" s="101">
        <v>811</v>
      </c>
      <c r="R50" s="100">
        <v>4</v>
      </c>
      <c r="S50" s="100">
        <v>6</v>
      </c>
      <c r="T50" s="99" t="s">
        <v>375</v>
      </c>
      <c r="U50" s="98" t="s">
        <v>2</v>
      </c>
      <c r="V50" s="97">
        <f>V51</f>
        <v>95506.2</v>
      </c>
      <c r="W50" s="87">
        <f>W51</f>
        <v>95506.2</v>
      </c>
      <c r="X50" s="103">
        <f t="shared" si="0"/>
        <v>100</v>
      </c>
      <c r="Y50" s="64" t="s">
        <v>176</v>
      </c>
      <c r="Z50" s="55"/>
      <c r="AA50" s="56"/>
    </row>
    <row r="51" spans="1:27" ht="31.5" x14ac:dyDescent="0.25">
      <c r="A51" s="54"/>
      <c r="B51" s="107"/>
      <c r="C51" s="108"/>
      <c r="D51" s="109"/>
      <c r="E51" s="148" t="s">
        <v>171</v>
      </c>
      <c r="F51" s="148"/>
      <c r="G51" s="148"/>
      <c r="H51" s="148"/>
      <c r="I51" s="148"/>
      <c r="J51" s="148"/>
      <c r="K51" s="148"/>
      <c r="L51" s="148"/>
      <c r="M51" s="148"/>
      <c r="N51" s="148"/>
      <c r="O51" s="149"/>
      <c r="P51" s="96" t="s">
        <v>35</v>
      </c>
      <c r="Q51" s="95">
        <v>811</v>
      </c>
      <c r="R51" s="94">
        <v>4</v>
      </c>
      <c r="S51" s="94">
        <v>6</v>
      </c>
      <c r="T51" s="93" t="s">
        <v>375</v>
      </c>
      <c r="U51" s="92">
        <v>200</v>
      </c>
      <c r="V51" s="91">
        <f>V52</f>
        <v>95506.2</v>
      </c>
      <c r="W51" s="90">
        <f>W52</f>
        <v>95506.2</v>
      </c>
      <c r="X51" s="103">
        <f t="shared" si="0"/>
        <v>100</v>
      </c>
      <c r="Y51" s="64" t="s">
        <v>176</v>
      </c>
      <c r="Z51" s="55"/>
      <c r="AA51" s="56"/>
    </row>
    <row r="52" spans="1:27" ht="47.25" x14ac:dyDescent="0.25">
      <c r="A52" s="54"/>
      <c r="B52" s="107"/>
      <c r="C52" s="108"/>
      <c r="D52" s="108"/>
      <c r="E52" s="104"/>
      <c r="F52" s="104"/>
      <c r="G52" s="104"/>
      <c r="H52" s="105"/>
      <c r="I52" s="146" t="s">
        <v>182</v>
      </c>
      <c r="J52" s="146"/>
      <c r="K52" s="146"/>
      <c r="L52" s="146"/>
      <c r="M52" s="146"/>
      <c r="N52" s="146"/>
      <c r="O52" s="147"/>
      <c r="P52" s="96" t="s">
        <v>12</v>
      </c>
      <c r="Q52" s="95">
        <v>811</v>
      </c>
      <c r="R52" s="94">
        <v>4</v>
      </c>
      <c r="S52" s="94">
        <v>6</v>
      </c>
      <c r="T52" s="93" t="s">
        <v>375</v>
      </c>
      <c r="U52" s="92">
        <v>240</v>
      </c>
      <c r="V52" s="91">
        <v>95506.2</v>
      </c>
      <c r="W52" s="113">
        <v>95506.2</v>
      </c>
      <c r="X52" s="103">
        <f t="shared" si="0"/>
        <v>100</v>
      </c>
      <c r="Y52" s="64" t="s">
        <v>176</v>
      </c>
      <c r="Z52" s="55"/>
      <c r="AA52" s="56"/>
    </row>
    <row r="53" spans="1:27" ht="94.5" x14ac:dyDescent="0.25">
      <c r="A53" s="54"/>
      <c r="B53" s="144">
        <v>200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5"/>
      <c r="P53" s="102" t="s">
        <v>287</v>
      </c>
      <c r="Q53" s="101">
        <v>811</v>
      </c>
      <c r="R53" s="100">
        <v>4</v>
      </c>
      <c r="S53" s="100">
        <v>6</v>
      </c>
      <c r="T53" s="99" t="s">
        <v>288</v>
      </c>
      <c r="U53" s="98" t="s">
        <v>2</v>
      </c>
      <c r="V53" s="97">
        <f>V54</f>
        <v>53560105</v>
      </c>
      <c r="W53" s="87">
        <f>W54</f>
        <v>32367658.57</v>
      </c>
      <c r="X53" s="103">
        <f t="shared" si="0"/>
        <v>60.432403129157422</v>
      </c>
      <c r="Y53" s="64" t="s">
        <v>183</v>
      </c>
      <c r="Z53" s="55"/>
      <c r="AA53" s="56"/>
    </row>
    <row r="54" spans="1:27" ht="47.25" x14ac:dyDescent="0.25">
      <c r="A54" s="54"/>
      <c r="B54" s="144">
        <v>200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5"/>
      <c r="P54" s="96" t="s">
        <v>61</v>
      </c>
      <c r="Q54" s="95">
        <v>811</v>
      </c>
      <c r="R54" s="94">
        <v>4</v>
      </c>
      <c r="S54" s="94">
        <v>6</v>
      </c>
      <c r="T54" s="93" t="s">
        <v>288</v>
      </c>
      <c r="U54" s="92">
        <v>400</v>
      </c>
      <c r="V54" s="91">
        <f>V55</f>
        <v>53560105</v>
      </c>
      <c r="W54" s="90">
        <f>W55</f>
        <v>32367658.57</v>
      </c>
      <c r="X54" s="103">
        <f t="shared" si="0"/>
        <v>60.432403129157422</v>
      </c>
      <c r="Y54" s="64" t="s">
        <v>183</v>
      </c>
      <c r="Z54" s="55"/>
      <c r="AA54" s="56"/>
    </row>
    <row r="55" spans="1:27" ht="15.75" x14ac:dyDescent="0.25">
      <c r="A55" s="54"/>
      <c r="B55" s="107"/>
      <c r="C55" s="108"/>
      <c r="D55" s="108"/>
      <c r="E55" s="104"/>
      <c r="F55" s="104"/>
      <c r="G55" s="104"/>
      <c r="H55" s="105"/>
      <c r="I55" s="146" t="s">
        <v>184</v>
      </c>
      <c r="J55" s="146"/>
      <c r="K55" s="146"/>
      <c r="L55" s="146"/>
      <c r="M55" s="146"/>
      <c r="N55" s="146"/>
      <c r="O55" s="147"/>
      <c r="P55" s="96" t="s">
        <v>8</v>
      </c>
      <c r="Q55" s="95">
        <v>811</v>
      </c>
      <c r="R55" s="94">
        <v>4</v>
      </c>
      <c r="S55" s="94">
        <v>6</v>
      </c>
      <c r="T55" s="93" t="s">
        <v>288</v>
      </c>
      <c r="U55" s="92">
        <v>410</v>
      </c>
      <c r="V55" s="91">
        <v>53560105</v>
      </c>
      <c r="W55" s="114">
        <v>32367658.57</v>
      </c>
      <c r="X55" s="103">
        <f t="shared" si="0"/>
        <v>60.432403129157422</v>
      </c>
      <c r="Y55" s="64" t="s">
        <v>185</v>
      </c>
      <c r="Z55" s="55"/>
      <c r="AA55" s="56"/>
    </row>
    <row r="56" spans="1:27" ht="110.25" x14ac:dyDescent="0.25">
      <c r="A56" s="54"/>
      <c r="B56" s="107"/>
      <c r="C56" s="108"/>
      <c r="D56" s="109"/>
      <c r="E56" s="148" t="s">
        <v>171</v>
      </c>
      <c r="F56" s="148"/>
      <c r="G56" s="148"/>
      <c r="H56" s="148"/>
      <c r="I56" s="148"/>
      <c r="J56" s="148"/>
      <c r="K56" s="148"/>
      <c r="L56" s="148"/>
      <c r="M56" s="148"/>
      <c r="N56" s="148"/>
      <c r="O56" s="149"/>
      <c r="P56" s="102" t="s">
        <v>289</v>
      </c>
      <c r="Q56" s="101">
        <v>811</v>
      </c>
      <c r="R56" s="100">
        <v>4</v>
      </c>
      <c r="S56" s="100">
        <v>6</v>
      </c>
      <c r="T56" s="99" t="s">
        <v>290</v>
      </c>
      <c r="U56" s="98" t="s">
        <v>2</v>
      </c>
      <c r="V56" s="97">
        <f>V57</f>
        <v>861041.77</v>
      </c>
      <c r="W56" s="87">
        <f>W57</f>
        <v>493199.42</v>
      </c>
      <c r="X56" s="103">
        <f t="shared" si="0"/>
        <v>57.279383786456719</v>
      </c>
      <c r="Y56" s="64" t="s">
        <v>186</v>
      </c>
      <c r="Z56" s="55"/>
      <c r="AA56" s="56"/>
    </row>
    <row r="57" spans="1:27" ht="47.25" x14ac:dyDescent="0.25">
      <c r="A57" s="54"/>
      <c r="B57" s="107"/>
      <c r="C57" s="108"/>
      <c r="D57" s="108"/>
      <c r="E57" s="104"/>
      <c r="F57" s="104"/>
      <c r="G57" s="104"/>
      <c r="H57" s="105"/>
      <c r="I57" s="146" t="s">
        <v>187</v>
      </c>
      <c r="J57" s="146"/>
      <c r="K57" s="146"/>
      <c r="L57" s="146"/>
      <c r="M57" s="146"/>
      <c r="N57" s="146"/>
      <c r="O57" s="147"/>
      <c r="P57" s="96" t="s">
        <v>61</v>
      </c>
      <c r="Q57" s="95">
        <v>811</v>
      </c>
      <c r="R57" s="94">
        <v>4</v>
      </c>
      <c r="S57" s="94">
        <v>6</v>
      </c>
      <c r="T57" s="93" t="s">
        <v>290</v>
      </c>
      <c r="U57" s="92">
        <v>400</v>
      </c>
      <c r="V57" s="91">
        <f>V58</f>
        <v>861041.77</v>
      </c>
      <c r="W57" s="90">
        <f>W58</f>
        <v>493199.42</v>
      </c>
      <c r="X57" s="103">
        <f t="shared" si="0"/>
        <v>57.279383786456719</v>
      </c>
      <c r="Y57" s="64" t="s">
        <v>186</v>
      </c>
      <c r="Z57" s="55"/>
      <c r="AA57" s="56"/>
    </row>
    <row r="58" spans="1:27" ht="15.75" x14ac:dyDescent="0.25">
      <c r="A58" s="54"/>
      <c r="B58" s="144">
        <v>200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5"/>
      <c r="P58" s="96" t="s">
        <v>8</v>
      </c>
      <c r="Q58" s="95">
        <v>811</v>
      </c>
      <c r="R58" s="94">
        <v>4</v>
      </c>
      <c r="S58" s="94">
        <v>6</v>
      </c>
      <c r="T58" s="93" t="s">
        <v>290</v>
      </c>
      <c r="U58" s="92">
        <v>410</v>
      </c>
      <c r="V58" s="91">
        <v>861041.77</v>
      </c>
      <c r="W58" s="114">
        <v>493199.42</v>
      </c>
      <c r="X58" s="103">
        <f t="shared" si="0"/>
        <v>57.279383786456719</v>
      </c>
      <c r="Y58" s="64" t="s">
        <v>186</v>
      </c>
      <c r="Z58" s="55"/>
      <c r="AA58" s="56"/>
    </row>
    <row r="59" spans="1:27" ht="15.75" x14ac:dyDescent="0.25">
      <c r="A59" s="54"/>
      <c r="B59" s="144">
        <v>200</v>
      </c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5"/>
      <c r="P59" s="102" t="s">
        <v>29</v>
      </c>
      <c r="Q59" s="101">
        <v>811</v>
      </c>
      <c r="R59" s="100">
        <v>4</v>
      </c>
      <c r="S59" s="100">
        <v>7</v>
      </c>
      <c r="T59" s="99" t="s">
        <v>2</v>
      </c>
      <c r="U59" s="98" t="s">
        <v>2</v>
      </c>
      <c r="V59" s="97">
        <f>V60</f>
        <v>7869677.5800000001</v>
      </c>
      <c r="W59" s="87">
        <f>W60</f>
        <v>7869677.5800000001</v>
      </c>
      <c r="X59" s="103">
        <f t="shared" si="0"/>
        <v>100</v>
      </c>
      <c r="Y59" s="64" t="s">
        <v>186</v>
      </c>
      <c r="Z59" s="55"/>
      <c r="AA59" s="56"/>
    </row>
    <row r="60" spans="1:27" ht="31.5" x14ac:dyDescent="0.25">
      <c r="A60" s="54"/>
      <c r="B60" s="107"/>
      <c r="C60" s="108"/>
      <c r="D60" s="108"/>
      <c r="E60" s="104"/>
      <c r="F60" s="104"/>
      <c r="G60" s="104"/>
      <c r="H60" s="105"/>
      <c r="I60" s="146" t="s">
        <v>188</v>
      </c>
      <c r="J60" s="146"/>
      <c r="K60" s="146"/>
      <c r="L60" s="146"/>
      <c r="M60" s="146"/>
      <c r="N60" s="146"/>
      <c r="O60" s="147"/>
      <c r="P60" s="102" t="s">
        <v>86</v>
      </c>
      <c r="Q60" s="101">
        <v>811</v>
      </c>
      <c r="R60" s="100">
        <v>4</v>
      </c>
      <c r="S60" s="100">
        <v>7</v>
      </c>
      <c r="T60" s="99" t="s">
        <v>87</v>
      </c>
      <c r="U60" s="98" t="s">
        <v>2</v>
      </c>
      <c r="V60" s="97">
        <f>V61+V64</f>
        <v>7869677.5800000001</v>
      </c>
      <c r="W60" s="87">
        <f>W61+W64</f>
        <v>7869677.5800000001</v>
      </c>
      <c r="X60" s="103">
        <f t="shared" si="0"/>
        <v>100</v>
      </c>
      <c r="Y60" s="64" t="s">
        <v>186</v>
      </c>
      <c r="Z60" s="55"/>
      <c r="AA60" s="56"/>
    </row>
    <row r="61" spans="1:27" ht="47.25" x14ac:dyDescent="0.25">
      <c r="A61" s="54"/>
      <c r="B61" s="144">
        <v>600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5"/>
      <c r="P61" s="102" t="s">
        <v>28</v>
      </c>
      <c r="Q61" s="101">
        <v>811</v>
      </c>
      <c r="R61" s="100">
        <v>4</v>
      </c>
      <c r="S61" s="100">
        <v>7</v>
      </c>
      <c r="T61" s="99" t="s">
        <v>94</v>
      </c>
      <c r="U61" s="98" t="s">
        <v>2</v>
      </c>
      <c r="V61" s="97">
        <f>V62</f>
        <v>7692081</v>
      </c>
      <c r="W61" s="87">
        <f>W62</f>
        <v>7692081</v>
      </c>
      <c r="X61" s="103">
        <f t="shared" si="0"/>
        <v>100</v>
      </c>
      <c r="Y61" s="64" t="s">
        <v>186</v>
      </c>
      <c r="Z61" s="55"/>
      <c r="AA61" s="56"/>
    </row>
    <row r="62" spans="1:27" ht="47.25" x14ac:dyDescent="0.25">
      <c r="A62" s="54"/>
      <c r="B62" s="144">
        <v>600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5"/>
      <c r="P62" s="96" t="s">
        <v>22</v>
      </c>
      <c r="Q62" s="95">
        <v>811</v>
      </c>
      <c r="R62" s="94">
        <v>4</v>
      </c>
      <c r="S62" s="94">
        <v>7</v>
      </c>
      <c r="T62" s="93" t="s">
        <v>94</v>
      </c>
      <c r="U62" s="92">
        <v>600</v>
      </c>
      <c r="V62" s="91">
        <f>V63</f>
        <v>7692081</v>
      </c>
      <c r="W62" s="90">
        <f>W63</f>
        <v>7692081</v>
      </c>
      <c r="X62" s="103">
        <f t="shared" si="0"/>
        <v>100</v>
      </c>
      <c r="Y62" s="64" t="s">
        <v>186</v>
      </c>
      <c r="Z62" s="55"/>
      <c r="AA62" s="56"/>
    </row>
    <row r="63" spans="1:27" ht="15.75" x14ac:dyDescent="0.25">
      <c r="A63" s="54"/>
      <c r="B63" s="150" t="s">
        <v>26</v>
      </c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1"/>
      <c r="P63" s="96" t="s">
        <v>27</v>
      </c>
      <c r="Q63" s="95">
        <v>811</v>
      </c>
      <c r="R63" s="94">
        <v>4</v>
      </c>
      <c r="S63" s="94">
        <v>7</v>
      </c>
      <c r="T63" s="93" t="s">
        <v>94</v>
      </c>
      <c r="U63" s="92">
        <v>620</v>
      </c>
      <c r="V63" s="91">
        <v>7692081</v>
      </c>
      <c r="W63" s="115">
        <v>7692081</v>
      </c>
      <c r="X63" s="103">
        <f t="shared" si="0"/>
        <v>100</v>
      </c>
      <c r="Y63" s="64" t="s">
        <v>186</v>
      </c>
      <c r="Z63" s="55"/>
      <c r="AA63" s="56"/>
    </row>
    <row r="64" spans="1:27" ht="78.75" x14ac:dyDescent="0.25">
      <c r="A64" s="54"/>
      <c r="B64" s="107"/>
      <c r="C64" s="108"/>
      <c r="D64" s="109"/>
      <c r="E64" s="148" t="s">
        <v>171</v>
      </c>
      <c r="F64" s="148"/>
      <c r="G64" s="148"/>
      <c r="H64" s="148"/>
      <c r="I64" s="148"/>
      <c r="J64" s="148"/>
      <c r="K64" s="148"/>
      <c r="L64" s="148"/>
      <c r="M64" s="148"/>
      <c r="N64" s="148"/>
      <c r="O64" s="149"/>
      <c r="P64" s="102" t="s">
        <v>301</v>
      </c>
      <c r="Q64" s="101">
        <v>811</v>
      </c>
      <c r="R64" s="100">
        <v>4</v>
      </c>
      <c r="S64" s="100">
        <v>7</v>
      </c>
      <c r="T64" s="99" t="s">
        <v>302</v>
      </c>
      <c r="U64" s="98" t="s">
        <v>2</v>
      </c>
      <c r="V64" s="97">
        <f>V65</f>
        <v>177596.58</v>
      </c>
      <c r="W64" s="87">
        <f>W65</f>
        <v>177596.58</v>
      </c>
      <c r="X64" s="103">
        <f t="shared" si="0"/>
        <v>100</v>
      </c>
      <c r="Y64" s="64" t="s">
        <v>186</v>
      </c>
      <c r="Z64" s="55"/>
      <c r="AA64" s="56"/>
    </row>
    <row r="65" spans="1:27" ht="47.25" x14ac:dyDescent="0.25">
      <c r="A65" s="54"/>
      <c r="B65" s="107"/>
      <c r="C65" s="108"/>
      <c r="D65" s="108"/>
      <c r="E65" s="104"/>
      <c r="F65" s="104"/>
      <c r="G65" s="104"/>
      <c r="H65" s="105"/>
      <c r="I65" s="146" t="s">
        <v>189</v>
      </c>
      <c r="J65" s="146"/>
      <c r="K65" s="146"/>
      <c r="L65" s="146"/>
      <c r="M65" s="146"/>
      <c r="N65" s="146"/>
      <c r="O65" s="147"/>
      <c r="P65" s="96" t="s">
        <v>22</v>
      </c>
      <c r="Q65" s="95">
        <v>811</v>
      </c>
      <c r="R65" s="94">
        <v>4</v>
      </c>
      <c r="S65" s="94">
        <v>7</v>
      </c>
      <c r="T65" s="93" t="s">
        <v>302</v>
      </c>
      <c r="U65" s="92">
        <v>600</v>
      </c>
      <c r="V65" s="91">
        <f>V66</f>
        <v>177596.58</v>
      </c>
      <c r="W65" s="90">
        <f>W66</f>
        <v>177596.58</v>
      </c>
      <c r="X65" s="103">
        <f t="shared" si="0"/>
        <v>100</v>
      </c>
      <c r="Y65" s="64" t="s">
        <v>186</v>
      </c>
      <c r="Z65" s="55"/>
      <c r="AA65" s="56"/>
    </row>
    <row r="66" spans="1:27" ht="15.75" x14ac:dyDescent="0.25">
      <c r="A66" s="54"/>
      <c r="B66" s="144">
        <v>200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5"/>
      <c r="P66" s="96" t="s">
        <v>27</v>
      </c>
      <c r="Q66" s="95">
        <v>811</v>
      </c>
      <c r="R66" s="94">
        <v>4</v>
      </c>
      <c r="S66" s="94">
        <v>7</v>
      </c>
      <c r="T66" s="93" t="s">
        <v>302</v>
      </c>
      <c r="U66" s="92">
        <v>620</v>
      </c>
      <c r="V66" s="91">
        <v>177596.58</v>
      </c>
      <c r="W66" s="115">
        <v>177596.58</v>
      </c>
      <c r="X66" s="103">
        <f t="shared" si="0"/>
        <v>100</v>
      </c>
      <c r="Y66" s="64" t="s">
        <v>186</v>
      </c>
      <c r="Z66" s="55"/>
      <c r="AA66" s="56"/>
    </row>
    <row r="67" spans="1:27" ht="15.75" x14ac:dyDescent="0.25">
      <c r="A67" s="54"/>
      <c r="B67" s="144">
        <v>200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5"/>
      <c r="P67" s="102" t="s">
        <v>25</v>
      </c>
      <c r="Q67" s="101">
        <v>811</v>
      </c>
      <c r="R67" s="100">
        <v>4</v>
      </c>
      <c r="S67" s="100">
        <v>9</v>
      </c>
      <c r="T67" s="99" t="s">
        <v>2</v>
      </c>
      <c r="U67" s="98" t="s">
        <v>2</v>
      </c>
      <c r="V67" s="97">
        <f>V68</f>
        <v>138124029.55000001</v>
      </c>
      <c r="W67" s="87">
        <f>W68</f>
        <v>136723752</v>
      </c>
      <c r="X67" s="103">
        <f t="shared" si="0"/>
        <v>98.986217275471873</v>
      </c>
      <c r="Y67" s="64" t="s">
        <v>186</v>
      </c>
      <c r="Z67" s="55"/>
      <c r="AA67" s="56"/>
    </row>
    <row r="68" spans="1:27" ht="31.5" x14ac:dyDescent="0.25">
      <c r="A68" s="54"/>
      <c r="B68" s="150" t="s">
        <v>25</v>
      </c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1"/>
      <c r="P68" s="102" t="s">
        <v>86</v>
      </c>
      <c r="Q68" s="101">
        <v>811</v>
      </c>
      <c r="R68" s="100">
        <v>4</v>
      </c>
      <c r="S68" s="100">
        <v>9</v>
      </c>
      <c r="T68" s="99" t="s">
        <v>87</v>
      </c>
      <c r="U68" s="98" t="s">
        <v>2</v>
      </c>
      <c r="V68" s="97">
        <f>V69+V72+V75+V80+V83+V86+V89+V92+V95+V98+V101+V104+V109+V112+V115</f>
        <v>138124029.55000001</v>
      </c>
      <c r="W68" s="87">
        <f>W69+W72+W75+W80+W83+W86+W89+W92+W95+W98+W101+W104+W109+W112+W115</f>
        <v>136723752</v>
      </c>
      <c r="X68" s="103">
        <f t="shared" si="0"/>
        <v>98.986217275471873</v>
      </c>
      <c r="Y68" s="64" t="s">
        <v>169</v>
      </c>
      <c r="Z68" s="55"/>
      <c r="AA68" s="56"/>
    </row>
    <row r="69" spans="1:27" ht="63" x14ac:dyDescent="0.25">
      <c r="A69" s="54"/>
      <c r="B69" s="107"/>
      <c r="C69" s="108"/>
      <c r="D69" s="109"/>
      <c r="E69" s="148" t="s">
        <v>171</v>
      </c>
      <c r="F69" s="148"/>
      <c r="G69" s="148"/>
      <c r="H69" s="148"/>
      <c r="I69" s="148"/>
      <c r="J69" s="148"/>
      <c r="K69" s="148"/>
      <c r="L69" s="148"/>
      <c r="M69" s="148"/>
      <c r="N69" s="148"/>
      <c r="O69" s="149"/>
      <c r="P69" s="102" t="s">
        <v>34</v>
      </c>
      <c r="Q69" s="101">
        <v>811</v>
      </c>
      <c r="R69" s="100">
        <v>4</v>
      </c>
      <c r="S69" s="100">
        <v>9</v>
      </c>
      <c r="T69" s="99" t="s">
        <v>95</v>
      </c>
      <c r="U69" s="98" t="s">
        <v>2</v>
      </c>
      <c r="V69" s="97">
        <f>V70</f>
        <v>11708727.59</v>
      </c>
      <c r="W69" s="87">
        <f>W70</f>
        <v>11708727.59</v>
      </c>
      <c r="X69" s="103">
        <f t="shared" si="0"/>
        <v>100</v>
      </c>
      <c r="Y69" s="64" t="s">
        <v>169</v>
      </c>
      <c r="Z69" s="55"/>
      <c r="AA69" s="56"/>
    </row>
    <row r="70" spans="1:27" ht="47.25" x14ac:dyDescent="0.25">
      <c r="A70" s="54"/>
      <c r="B70" s="107"/>
      <c r="C70" s="108"/>
      <c r="D70" s="108"/>
      <c r="E70" s="104"/>
      <c r="F70" s="104"/>
      <c r="G70" s="104"/>
      <c r="H70" s="105"/>
      <c r="I70" s="146" t="s">
        <v>190</v>
      </c>
      <c r="J70" s="146"/>
      <c r="K70" s="146"/>
      <c r="L70" s="146"/>
      <c r="M70" s="146"/>
      <c r="N70" s="146"/>
      <c r="O70" s="147"/>
      <c r="P70" s="96" t="s">
        <v>22</v>
      </c>
      <c r="Q70" s="95">
        <v>811</v>
      </c>
      <c r="R70" s="94">
        <v>4</v>
      </c>
      <c r="S70" s="94">
        <v>9</v>
      </c>
      <c r="T70" s="93" t="s">
        <v>95</v>
      </c>
      <c r="U70" s="92">
        <v>600</v>
      </c>
      <c r="V70" s="91">
        <f>V71</f>
        <v>11708727.59</v>
      </c>
      <c r="W70" s="90">
        <f>W71</f>
        <v>11708727.59</v>
      </c>
      <c r="X70" s="103">
        <f t="shared" si="0"/>
        <v>100</v>
      </c>
      <c r="Y70" s="64" t="s">
        <v>186</v>
      </c>
      <c r="Z70" s="55"/>
      <c r="AA70" s="56"/>
    </row>
    <row r="71" spans="1:27" ht="15.75" x14ac:dyDescent="0.25">
      <c r="A71" s="54"/>
      <c r="B71" s="144">
        <v>200</v>
      </c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5"/>
      <c r="P71" s="96" t="s">
        <v>300</v>
      </c>
      <c r="Q71" s="95">
        <v>811</v>
      </c>
      <c r="R71" s="94">
        <v>4</v>
      </c>
      <c r="S71" s="94">
        <v>9</v>
      </c>
      <c r="T71" s="93" t="s">
        <v>95</v>
      </c>
      <c r="U71" s="92">
        <v>610</v>
      </c>
      <c r="V71" s="91">
        <v>11708727.59</v>
      </c>
      <c r="W71" s="112">
        <v>11708727.59</v>
      </c>
      <c r="X71" s="103">
        <f t="shared" si="0"/>
        <v>100</v>
      </c>
      <c r="Y71" s="64" t="s">
        <v>186</v>
      </c>
      <c r="Z71" s="55"/>
      <c r="AA71" s="56"/>
    </row>
    <row r="72" spans="1:27" ht="47.25" x14ac:dyDescent="0.25">
      <c r="A72" s="54"/>
      <c r="B72" s="144">
        <v>200</v>
      </c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5"/>
      <c r="P72" s="102" t="s">
        <v>158</v>
      </c>
      <c r="Q72" s="101">
        <v>811</v>
      </c>
      <c r="R72" s="100">
        <v>4</v>
      </c>
      <c r="S72" s="100">
        <v>9</v>
      </c>
      <c r="T72" s="99" t="s">
        <v>159</v>
      </c>
      <c r="U72" s="98" t="s">
        <v>2</v>
      </c>
      <c r="V72" s="97">
        <f>V73</f>
        <v>9624488.4600000009</v>
      </c>
      <c r="W72" s="87">
        <f>W73</f>
        <v>9624488.4600000009</v>
      </c>
      <c r="X72" s="103">
        <f t="shared" si="0"/>
        <v>100</v>
      </c>
      <c r="Y72" s="64" t="s">
        <v>186</v>
      </c>
      <c r="Z72" s="55"/>
      <c r="AA72" s="56"/>
    </row>
    <row r="73" spans="1:27" ht="47.25" x14ac:dyDescent="0.25">
      <c r="A73" s="54"/>
      <c r="B73" s="107"/>
      <c r="C73" s="108"/>
      <c r="D73" s="108"/>
      <c r="E73" s="104"/>
      <c r="F73" s="104"/>
      <c r="G73" s="104"/>
      <c r="H73" s="105"/>
      <c r="I73" s="146" t="s">
        <v>191</v>
      </c>
      <c r="J73" s="146"/>
      <c r="K73" s="146"/>
      <c r="L73" s="146"/>
      <c r="M73" s="146"/>
      <c r="N73" s="146"/>
      <c r="O73" s="147"/>
      <c r="P73" s="96" t="s">
        <v>22</v>
      </c>
      <c r="Q73" s="95">
        <v>811</v>
      </c>
      <c r="R73" s="94">
        <v>4</v>
      </c>
      <c r="S73" s="94">
        <v>9</v>
      </c>
      <c r="T73" s="93" t="s">
        <v>159</v>
      </c>
      <c r="U73" s="92">
        <v>600</v>
      </c>
      <c r="V73" s="91">
        <f>V74</f>
        <v>9624488.4600000009</v>
      </c>
      <c r="W73" s="90">
        <f>W74</f>
        <v>9624488.4600000009</v>
      </c>
      <c r="X73" s="103">
        <f t="shared" si="0"/>
        <v>100</v>
      </c>
      <c r="Y73" s="64" t="s">
        <v>186</v>
      </c>
      <c r="Z73" s="55"/>
      <c r="AA73" s="56"/>
    </row>
    <row r="74" spans="1:27" ht="15.75" x14ac:dyDescent="0.25">
      <c r="A74" s="54"/>
      <c r="B74" s="144">
        <v>200</v>
      </c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5"/>
      <c r="P74" s="96" t="s">
        <v>300</v>
      </c>
      <c r="Q74" s="95">
        <v>811</v>
      </c>
      <c r="R74" s="94">
        <v>4</v>
      </c>
      <c r="S74" s="94">
        <v>9</v>
      </c>
      <c r="T74" s="93" t="s">
        <v>159</v>
      </c>
      <c r="U74" s="92">
        <v>610</v>
      </c>
      <c r="V74" s="91">
        <v>9624488.4600000009</v>
      </c>
      <c r="W74" s="112">
        <v>9624488.4600000009</v>
      </c>
      <c r="X74" s="103">
        <f t="shared" si="0"/>
        <v>100</v>
      </c>
      <c r="Y74" s="64" t="s">
        <v>186</v>
      </c>
      <c r="Z74" s="55"/>
      <c r="AA74" s="56"/>
    </row>
    <row r="75" spans="1:27" ht="31.5" x14ac:dyDescent="0.25">
      <c r="A75" s="54"/>
      <c r="B75" s="144">
        <v>200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5"/>
      <c r="P75" s="102" t="s">
        <v>96</v>
      </c>
      <c r="Q75" s="101">
        <v>811</v>
      </c>
      <c r="R75" s="100">
        <v>4</v>
      </c>
      <c r="S75" s="100">
        <v>9</v>
      </c>
      <c r="T75" s="99" t="s">
        <v>97</v>
      </c>
      <c r="U75" s="98" t="s">
        <v>2</v>
      </c>
      <c r="V75" s="97">
        <f>V76+V78</f>
        <v>4901266.4800000004</v>
      </c>
      <c r="W75" s="87">
        <f>W76+W78</f>
        <v>3501266.48</v>
      </c>
      <c r="X75" s="103">
        <f t="shared" ref="X75:X138" si="3">W75/V75*100</f>
        <v>71.435954243401994</v>
      </c>
      <c r="Y75" s="64" t="s">
        <v>186</v>
      </c>
      <c r="Z75" s="55"/>
      <c r="AA75" s="56"/>
    </row>
    <row r="76" spans="1:27" ht="31.5" x14ac:dyDescent="0.25">
      <c r="A76" s="54"/>
      <c r="B76" s="107"/>
      <c r="C76" s="108"/>
      <c r="D76" s="108"/>
      <c r="E76" s="104"/>
      <c r="F76" s="104"/>
      <c r="G76" s="104"/>
      <c r="H76" s="105"/>
      <c r="I76" s="146" t="s">
        <v>192</v>
      </c>
      <c r="J76" s="146"/>
      <c r="K76" s="146"/>
      <c r="L76" s="146"/>
      <c r="M76" s="146"/>
      <c r="N76" s="146"/>
      <c r="O76" s="147"/>
      <c r="P76" s="96" t="s">
        <v>35</v>
      </c>
      <c r="Q76" s="95">
        <v>811</v>
      </c>
      <c r="R76" s="94">
        <v>4</v>
      </c>
      <c r="S76" s="94">
        <v>9</v>
      </c>
      <c r="T76" s="93" t="s">
        <v>97</v>
      </c>
      <c r="U76" s="92">
        <v>200</v>
      </c>
      <c r="V76" s="91">
        <f>V77</f>
        <v>1400000</v>
      </c>
      <c r="W76" s="90">
        <f>W77</f>
        <v>0</v>
      </c>
      <c r="X76" s="103">
        <f t="shared" si="3"/>
        <v>0</v>
      </c>
      <c r="Y76" s="64" t="s">
        <v>186</v>
      </c>
      <c r="Z76" s="55"/>
      <c r="AA76" s="56"/>
    </row>
    <row r="77" spans="1:27" ht="47.25" x14ac:dyDescent="0.25">
      <c r="A77" s="54"/>
      <c r="B77" s="144">
        <v>200</v>
      </c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5"/>
      <c r="P77" s="96" t="s">
        <v>12</v>
      </c>
      <c r="Q77" s="95">
        <v>811</v>
      </c>
      <c r="R77" s="94">
        <v>4</v>
      </c>
      <c r="S77" s="94">
        <v>9</v>
      </c>
      <c r="T77" s="93" t="s">
        <v>97</v>
      </c>
      <c r="U77" s="92">
        <v>240</v>
      </c>
      <c r="V77" s="91">
        <v>1400000</v>
      </c>
      <c r="W77" s="116"/>
      <c r="X77" s="103">
        <f t="shared" si="3"/>
        <v>0</v>
      </c>
      <c r="Y77" s="64" t="s">
        <v>186</v>
      </c>
      <c r="Z77" s="55"/>
      <c r="AA77" s="56"/>
    </row>
    <row r="78" spans="1:27" ht="47.25" x14ac:dyDescent="0.25">
      <c r="A78" s="54"/>
      <c r="B78" s="144">
        <v>200</v>
      </c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5"/>
      <c r="P78" s="96" t="s">
        <v>22</v>
      </c>
      <c r="Q78" s="95">
        <v>811</v>
      </c>
      <c r="R78" s="94">
        <v>4</v>
      </c>
      <c r="S78" s="94">
        <v>9</v>
      </c>
      <c r="T78" s="93" t="s">
        <v>97</v>
      </c>
      <c r="U78" s="92">
        <v>600</v>
      </c>
      <c r="V78" s="91">
        <f>V79</f>
        <v>3501266.48</v>
      </c>
      <c r="W78" s="90">
        <f>W79</f>
        <v>3501266.48</v>
      </c>
      <c r="X78" s="103">
        <f t="shared" si="3"/>
        <v>100</v>
      </c>
      <c r="Y78" s="64" t="s">
        <v>186</v>
      </c>
      <c r="Z78" s="55"/>
      <c r="AA78" s="56"/>
    </row>
    <row r="79" spans="1:27" ht="15.75" x14ac:dyDescent="0.25">
      <c r="A79" s="54"/>
      <c r="B79" s="144">
        <v>400</v>
      </c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5"/>
      <c r="P79" s="96" t="s">
        <v>300</v>
      </c>
      <c r="Q79" s="95">
        <v>811</v>
      </c>
      <c r="R79" s="94">
        <v>4</v>
      </c>
      <c r="S79" s="94">
        <v>9</v>
      </c>
      <c r="T79" s="93" t="s">
        <v>97</v>
      </c>
      <c r="U79" s="92">
        <v>610</v>
      </c>
      <c r="V79" s="91">
        <v>3501266.48</v>
      </c>
      <c r="W79" s="113">
        <v>3501266.48</v>
      </c>
      <c r="X79" s="103">
        <f t="shared" si="3"/>
        <v>100</v>
      </c>
      <c r="Y79" s="64" t="s">
        <v>186</v>
      </c>
      <c r="Z79" s="55"/>
      <c r="AA79" s="56"/>
    </row>
    <row r="80" spans="1:27" ht="31.5" x14ac:dyDescent="0.25">
      <c r="A80" s="54"/>
      <c r="B80" s="144">
        <v>400</v>
      </c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5"/>
      <c r="P80" s="102" t="s">
        <v>98</v>
      </c>
      <c r="Q80" s="101">
        <v>811</v>
      </c>
      <c r="R80" s="100">
        <v>4</v>
      </c>
      <c r="S80" s="100">
        <v>9</v>
      </c>
      <c r="T80" s="99" t="s">
        <v>99</v>
      </c>
      <c r="U80" s="98" t="s">
        <v>2</v>
      </c>
      <c r="V80" s="97">
        <f>V81</f>
        <v>199627.25</v>
      </c>
      <c r="W80" s="87">
        <f>W81</f>
        <v>199627.25</v>
      </c>
      <c r="X80" s="103">
        <f t="shared" si="3"/>
        <v>100</v>
      </c>
      <c r="Y80" s="64" t="s">
        <v>186</v>
      </c>
      <c r="Z80" s="55"/>
      <c r="AA80" s="56"/>
    </row>
    <row r="81" spans="1:27" ht="31.5" x14ac:dyDescent="0.25">
      <c r="A81" s="54"/>
      <c r="B81" s="107"/>
      <c r="C81" s="108"/>
      <c r="D81" s="108"/>
      <c r="E81" s="104"/>
      <c r="F81" s="104"/>
      <c r="G81" s="104"/>
      <c r="H81" s="105"/>
      <c r="I81" s="146" t="s">
        <v>193</v>
      </c>
      <c r="J81" s="146"/>
      <c r="K81" s="146"/>
      <c r="L81" s="146"/>
      <c r="M81" s="146"/>
      <c r="N81" s="146"/>
      <c r="O81" s="147"/>
      <c r="P81" s="96" t="s">
        <v>35</v>
      </c>
      <c r="Q81" s="95">
        <v>811</v>
      </c>
      <c r="R81" s="94">
        <v>4</v>
      </c>
      <c r="S81" s="94">
        <v>9</v>
      </c>
      <c r="T81" s="93" t="s">
        <v>99</v>
      </c>
      <c r="U81" s="92">
        <v>200</v>
      </c>
      <c r="V81" s="91">
        <f>V82</f>
        <v>199627.25</v>
      </c>
      <c r="W81" s="90">
        <f>W82</f>
        <v>199627.25</v>
      </c>
      <c r="X81" s="103">
        <f t="shared" si="3"/>
        <v>100</v>
      </c>
      <c r="Y81" s="64" t="s">
        <v>186</v>
      </c>
      <c r="Z81" s="55"/>
      <c r="AA81" s="56"/>
    </row>
    <row r="82" spans="1:27" ht="47.25" x14ac:dyDescent="0.25">
      <c r="A82" s="54"/>
      <c r="B82" s="144">
        <v>200</v>
      </c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5"/>
      <c r="P82" s="96" t="s">
        <v>12</v>
      </c>
      <c r="Q82" s="95">
        <v>811</v>
      </c>
      <c r="R82" s="94">
        <v>4</v>
      </c>
      <c r="S82" s="94">
        <v>9</v>
      </c>
      <c r="T82" s="93" t="s">
        <v>99</v>
      </c>
      <c r="U82" s="92">
        <v>240</v>
      </c>
      <c r="V82" s="91">
        <v>199627.25</v>
      </c>
      <c r="W82" s="113">
        <v>199627.25</v>
      </c>
      <c r="X82" s="103">
        <f t="shared" si="3"/>
        <v>100</v>
      </c>
      <c r="Y82" s="64" t="s">
        <v>186</v>
      </c>
      <c r="Z82" s="55"/>
      <c r="AA82" s="56"/>
    </row>
    <row r="83" spans="1:27" ht="126" x14ac:dyDescent="0.25">
      <c r="A83" s="54"/>
      <c r="B83" s="144">
        <v>200</v>
      </c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5"/>
      <c r="P83" s="102" t="s">
        <v>388</v>
      </c>
      <c r="Q83" s="101">
        <v>811</v>
      </c>
      <c r="R83" s="100">
        <v>4</v>
      </c>
      <c r="S83" s="100">
        <v>9</v>
      </c>
      <c r="T83" s="99" t="s">
        <v>389</v>
      </c>
      <c r="U83" s="98" t="s">
        <v>2</v>
      </c>
      <c r="V83" s="97">
        <f>V84</f>
        <v>999000</v>
      </c>
      <c r="W83" s="87">
        <f>W84</f>
        <v>999000</v>
      </c>
      <c r="X83" s="103">
        <f t="shared" si="3"/>
        <v>100</v>
      </c>
      <c r="Y83" s="64" t="s">
        <v>186</v>
      </c>
      <c r="Z83" s="55"/>
      <c r="AA83" s="56"/>
    </row>
    <row r="84" spans="1:27" ht="47.25" x14ac:dyDescent="0.25">
      <c r="A84" s="54"/>
      <c r="B84" s="107"/>
      <c r="C84" s="108"/>
      <c r="D84" s="108"/>
      <c r="E84" s="104"/>
      <c r="F84" s="104"/>
      <c r="G84" s="104"/>
      <c r="H84" s="105"/>
      <c r="I84" s="146" t="s">
        <v>194</v>
      </c>
      <c r="J84" s="146"/>
      <c r="K84" s="146"/>
      <c r="L84" s="146"/>
      <c r="M84" s="146"/>
      <c r="N84" s="146"/>
      <c r="O84" s="147"/>
      <c r="P84" s="96" t="s">
        <v>22</v>
      </c>
      <c r="Q84" s="95">
        <v>811</v>
      </c>
      <c r="R84" s="94">
        <v>4</v>
      </c>
      <c r="S84" s="94">
        <v>9</v>
      </c>
      <c r="T84" s="93" t="s">
        <v>389</v>
      </c>
      <c r="U84" s="92">
        <v>600</v>
      </c>
      <c r="V84" s="91">
        <f>V85</f>
        <v>999000</v>
      </c>
      <c r="W84" s="90">
        <f>W85</f>
        <v>999000</v>
      </c>
      <c r="X84" s="103">
        <f t="shared" si="3"/>
        <v>100</v>
      </c>
      <c r="Y84" s="64" t="s">
        <v>186</v>
      </c>
      <c r="Z84" s="55"/>
      <c r="AA84" s="56"/>
    </row>
    <row r="85" spans="1:27" ht="15.75" x14ac:dyDescent="0.25">
      <c r="A85" s="54"/>
      <c r="B85" s="144">
        <v>200</v>
      </c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5"/>
      <c r="P85" s="96" t="s">
        <v>300</v>
      </c>
      <c r="Q85" s="95">
        <v>811</v>
      </c>
      <c r="R85" s="94">
        <v>4</v>
      </c>
      <c r="S85" s="94">
        <v>9</v>
      </c>
      <c r="T85" s="93" t="s">
        <v>389</v>
      </c>
      <c r="U85" s="92">
        <v>610</v>
      </c>
      <c r="V85" s="91">
        <v>999000</v>
      </c>
      <c r="W85" s="113">
        <v>999000</v>
      </c>
      <c r="X85" s="103">
        <f t="shared" si="3"/>
        <v>100</v>
      </c>
      <c r="Y85" s="64" t="s">
        <v>186</v>
      </c>
      <c r="Z85" s="55"/>
      <c r="AA85" s="56"/>
    </row>
    <row r="86" spans="1:27" ht="31.5" x14ac:dyDescent="0.25">
      <c r="A86" s="54"/>
      <c r="B86" s="144">
        <v>200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5"/>
      <c r="P86" s="102" t="s">
        <v>316</v>
      </c>
      <c r="Q86" s="101">
        <v>811</v>
      </c>
      <c r="R86" s="100">
        <v>4</v>
      </c>
      <c r="S86" s="100">
        <v>9</v>
      </c>
      <c r="T86" s="99" t="s">
        <v>317</v>
      </c>
      <c r="U86" s="98" t="s">
        <v>2</v>
      </c>
      <c r="V86" s="97">
        <f>V87</f>
        <v>624889.27</v>
      </c>
      <c r="W86" s="87">
        <f>W87</f>
        <v>624888</v>
      </c>
      <c r="X86" s="103">
        <f t="shared" si="3"/>
        <v>99.999796763993075</v>
      </c>
      <c r="Y86" s="64" t="s">
        <v>186</v>
      </c>
      <c r="Z86" s="55"/>
      <c r="AA86" s="56"/>
    </row>
    <row r="87" spans="1:27" ht="47.25" x14ac:dyDescent="0.25">
      <c r="A87" s="54"/>
      <c r="B87" s="107"/>
      <c r="C87" s="108"/>
      <c r="D87" s="108"/>
      <c r="E87" s="104"/>
      <c r="F87" s="104"/>
      <c r="G87" s="104"/>
      <c r="H87" s="105"/>
      <c r="I87" s="146" t="s">
        <v>195</v>
      </c>
      <c r="J87" s="146"/>
      <c r="K87" s="146"/>
      <c r="L87" s="146"/>
      <c r="M87" s="146"/>
      <c r="N87" s="146"/>
      <c r="O87" s="147"/>
      <c r="P87" s="96" t="s">
        <v>22</v>
      </c>
      <c r="Q87" s="95">
        <v>811</v>
      </c>
      <c r="R87" s="94">
        <v>4</v>
      </c>
      <c r="S87" s="94">
        <v>9</v>
      </c>
      <c r="T87" s="93" t="s">
        <v>317</v>
      </c>
      <c r="U87" s="92">
        <v>600</v>
      </c>
      <c r="V87" s="91">
        <f>V88</f>
        <v>624889.27</v>
      </c>
      <c r="W87" s="90">
        <f>W88</f>
        <v>624888</v>
      </c>
      <c r="X87" s="103">
        <f t="shared" si="3"/>
        <v>99.999796763993075</v>
      </c>
      <c r="Y87" s="64" t="s">
        <v>183</v>
      </c>
      <c r="Z87" s="55"/>
      <c r="AA87" s="56"/>
    </row>
    <row r="88" spans="1:27" ht="15.75" x14ac:dyDescent="0.25">
      <c r="A88" s="54"/>
      <c r="B88" s="144">
        <v>200</v>
      </c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5"/>
      <c r="P88" s="96" t="s">
        <v>300</v>
      </c>
      <c r="Q88" s="95">
        <v>811</v>
      </c>
      <c r="R88" s="94">
        <v>4</v>
      </c>
      <c r="S88" s="94">
        <v>9</v>
      </c>
      <c r="T88" s="93" t="s">
        <v>317</v>
      </c>
      <c r="U88" s="92">
        <v>610</v>
      </c>
      <c r="V88" s="91">
        <v>624889.27</v>
      </c>
      <c r="W88" s="113">
        <v>624888</v>
      </c>
      <c r="X88" s="103">
        <f t="shared" si="3"/>
        <v>99.999796763993075</v>
      </c>
      <c r="Y88" s="64" t="s">
        <v>183</v>
      </c>
      <c r="Z88" s="55"/>
      <c r="AA88" s="56"/>
    </row>
    <row r="89" spans="1:27" ht="157.5" x14ac:dyDescent="0.25">
      <c r="A89" s="54"/>
      <c r="B89" s="144">
        <v>200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5"/>
      <c r="P89" s="102" t="s">
        <v>363</v>
      </c>
      <c r="Q89" s="101">
        <v>811</v>
      </c>
      <c r="R89" s="100">
        <v>4</v>
      </c>
      <c r="S89" s="100">
        <v>9</v>
      </c>
      <c r="T89" s="99" t="s">
        <v>364</v>
      </c>
      <c r="U89" s="98" t="s">
        <v>2</v>
      </c>
      <c r="V89" s="97">
        <f>V90</f>
        <v>760000</v>
      </c>
      <c r="W89" s="87">
        <f>W90</f>
        <v>760000</v>
      </c>
      <c r="X89" s="103">
        <f t="shared" si="3"/>
        <v>100</v>
      </c>
      <c r="Y89" s="64" t="s">
        <v>183</v>
      </c>
      <c r="Z89" s="55"/>
      <c r="AA89" s="56"/>
    </row>
    <row r="90" spans="1:27" ht="31.5" x14ac:dyDescent="0.25">
      <c r="A90" s="54"/>
      <c r="B90" s="144">
        <v>400</v>
      </c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5"/>
      <c r="P90" s="96" t="s">
        <v>35</v>
      </c>
      <c r="Q90" s="95">
        <v>811</v>
      </c>
      <c r="R90" s="94">
        <v>4</v>
      </c>
      <c r="S90" s="94">
        <v>9</v>
      </c>
      <c r="T90" s="93" t="s">
        <v>364</v>
      </c>
      <c r="U90" s="92">
        <v>200</v>
      </c>
      <c r="V90" s="91">
        <f>V91</f>
        <v>760000</v>
      </c>
      <c r="W90" s="90">
        <f>W91</f>
        <v>760000</v>
      </c>
      <c r="X90" s="103">
        <f t="shared" si="3"/>
        <v>100</v>
      </c>
      <c r="Y90" s="64" t="s">
        <v>183</v>
      </c>
      <c r="Z90" s="55"/>
      <c r="AA90" s="56"/>
    </row>
    <row r="91" spans="1:27" ht="47.25" x14ac:dyDescent="0.25">
      <c r="A91" s="54"/>
      <c r="B91" s="144">
        <v>400</v>
      </c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5"/>
      <c r="P91" s="96" t="s">
        <v>12</v>
      </c>
      <c r="Q91" s="95">
        <v>811</v>
      </c>
      <c r="R91" s="94">
        <v>4</v>
      </c>
      <c r="S91" s="94">
        <v>9</v>
      </c>
      <c r="T91" s="93" t="s">
        <v>364</v>
      </c>
      <c r="U91" s="92">
        <v>240</v>
      </c>
      <c r="V91" s="91">
        <v>760000</v>
      </c>
      <c r="W91" s="113">
        <v>760000</v>
      </c>
      <c r="X91" s="103">
        <f t="shared" si="3"/>
        <v>100</v>
      </c>
      <c r="Y91" s="64" t="s">
        <v>183</v>
      </c>
      <c r="Z91" s="55"/>
      <c r="AA91" s="56"/>
    </row>
    <row r="92" spans="1:27" ht="173.25" x14ac:dyDescent="0.25">
      <c r="A92" s="54"/>
      <c r="B92" s="107"/>
      <c r="C92" s="108"/>
      <c r="D92" s="108"/>
      <c r="E92" s="104"/>
      <c r="F92" s="104"/>
      <c r="G92" s="104"/>
      <c r="H92" s="105"/>
      <c r="I92" s="146" t="s">
        <v>196</v>
      </c>
      <c r="J92" s="146"/>
      <c r="K92" s="146"/>
      <c r="L92" s="146"/>
      <c r="M92" s="146"/>
      <c r="N92" s="146"/>
      <c r="O92" s="147"/>
      <c r="P92" s="102" t="s">
        <v>63</v>
      </c>
      <c r="Q92" s="101">
        <v>811</v>
      </c>
      <c r="R92" s="100">
        <v>4</v>
      </c>
      <c r="S92" s="100">
        <v>9</v>
      </c>
      <c r="T92" s="99" t="s">
        <v>100</v>
      </c>
      <c r="U92" s="98" t="s">
        <v>2</v>
      </c>
      <c r="V92" s="97">
        <f>V93</f>
        <v>108141507.15000001</v>
      </c>
      <c r="W92" s="87">
        <f>W93</f>
        <v>108141507.15000001</v>
      </c>
      <c r="X92" s="103">
        <f t="shared" si="3"/>
        <v>100</v>
      </c>
      <c r="Y92" s="64" t="s">
        <v>185</v>
      </c>
      <c r="Z92" s="55"/>
      <c r="AA92" s="56"/>
    </row>
    <row r="93" spans="1:27" ht="47.25" x14ac:dyDescent="0.25">
      <c r="A93" s="54"/>
      <c r="B93" s="144">
        <v>200</v>
      </c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5"/>
      <c r="P93" s="96" t="s">
        <v>22</v>
      </c>
      <c r="Q93" s="95">
        <v>811</v>
      </c>
      <c r="R93" s="94">
        <v>4</v>
      </c>
      <c r="S93" s="94">
        <v>9</v>
      </c>
      <c r="T93" s="93" t="s">
        <v>100</v>
      </c>
      <c r="U93" s="92">
        <v>600</v>
      </c>
      <c r="V93" s="91">
        <f>V94</f>
        <v>108141507.15000001</v>
      </c>
      <c r="W93" s="90">
        <f>W94</f>
        <v>108141507.15000001</v>
      </c>
      <c r="X93" s="103">
        <f t="shared" si="3"/>
        <v>100</v>
      </c>
      <c r="Y93" s="64" t="s">
        <v>185</v>
      </c>
      <c r="Z93" s="55"/>
      <c r="AA93" s="56"/>
    </row>
    <row r="94" spans="1:27" ht="15.75" x14ac:dyDescent="0.25">
      <c r="A94" s="54"/>
      <c r="B94" s="144">
        <v>200</v>
      </c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5"/>
      <c r="P94" s="96" t="s">
        <v>300</v>
      </c>
      <c r="Q94" s="95">
        <v>811</v>
      </c>
      <c r="R94" s="94">
        <v>4</v>
      </c>
      <c r="S94" s="94">
        <v>9</v>
      </c>
      <c r="T94" s="93" t="s">
        <v>100</v>
      </c>
      <c r="U94" s="92">
        <v>610</v>
      </c>
      <c r="V94" s="91">
        <v>108141507.15000001</v>
      </c>
      <c r="W94" s="116">
        <v>108141507.15000001</v>
      </c>
      <c r="X94" s="103">
        <f t="shared" si="3"/>
        <v>100</v>
      </c>
      <c r="Y94" s="64" t="s">
        <v>185</v>
      </c>
      <c r="Z94" s="55"/>
      <c r="AA94" s="56"/>
    </row>
    <row r="95" spans="1:27" ht="47.25" x14ac:dyDescent="0.25">
      <c r="A95" s="54"/>
      <c r="B95" s="144">
        <v>400</v>
      </c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5"/>
      <c r="P95" s="102" t="s">
        <v>318</v>
      </c>
      <c r="Q95" s="101">
        <v>811</v>
      </c>
      <c r="R95" s="100">
        <v>4</v>
      </c>
      <c r="S95" s="100">
        <v>9</v>
      </c>
      <c r="T95" s="99" t="s">
        <v>319</v>
      </c>
      <c r="U95" s="98" t="s">
        <v>2</v>
      </c>
      <c r="V95" s="97">
        <f>V96</f>
        <v>6312.01</v>
      </c>
      <c r="W95" s="87">
        <f>W96</f>
        <v>6312.01</v>
      </c>
      <c r="X95" s="103">
        <f t="shared" si="3"/>
        <v>100</v>
      </c>
      <c r="Y95" s="64" t="s">
        <v>185</v>
      </c>
      <c r="Z95" s="55"/>
      <c r="AA95" s="56"/>
    </row>
    <row r="96" spans="1:27" ht="47.25" x14ac:dyDescent="0.25">
      <c r="A96" s="54"/>
      <c r="B96" s="144">
        <v>400</v>
      </c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5"/>
      <c r="P96" s="96" t="s">
        <v>22</v>
      </c>
      <c r="Q96" s="95">
        <v>811</v>
      </c>
      <c r="R96" s="94">
        <v>4</v>
      </c>
      <c r="S96" s="94">
        <v>9</v>
      </c>
      <c r="T96" s="93" t="s">
        <v>319</v>
      </c>
      <c r="U96" s="92">
        <v>600</v>
      </c>
      <c r="V96" s="91">
        <f>V97</f>
        <v>6312.01</v>
      </c>
      <c r="W96" s="90">
        <f>W97</f>
        <v>6312.01</v>
      </c>
      <c r="X96" s="103">
        <f t="shared" si="3"/>
        <v>100</v>
      </c>
      <c r="Y96" s="64" t="s">
        <v>185</v>
      </c>
      <c r="Z96" s="55"/>
      <c r="AA96" s="56"/>
    </row>
    <row r="97" spans="1:27" ht="15.75" x14ac:dyDescent="0.25">
      <c r="A97" s="54"/>
      <c r="B97" s="107"/>
      <c r="C97" s="108"/>
      <c r="D97" s="108"/>
      <c r="E97" s="104"/>
      <c r="F97" s="104"/>
      <c r="G97" s="104"/>
      <c r="H97" s="105"/>
      <c r="I97" s="146" t="s">
        <v>197</v>
      </c>
      <c r="J97" s="146"/>
      <c r="K97" s="146"/>
      <c r="L97" s="146"/>
      <c r="M97" s="146"/>
      <c r="N97" s="146"/>
      <c r="O97" s="147"/>
      <c r="P97" s="96" t="s">
        <v>300</v>
      </c>
      <c r="Q97" s="95">
        <v>811</v>
      </c>
      <c r="R97" s="94">
        <v>4</v>
      </c>
      <c r="S97" s="94">
        <v>9</v>
      </c>
      <c r="T97" s="93" t="s">
        <v>319</v>
      </c>
      <c r="U97" s="92">
        <v>610</v>
      </c>
      <c r="V97" s="91">
        <v>6312.01</v>
      </c>
      <c r="W97" s="116">
        <v>6312.01</v>
      </c>
      <c r="X97" s="103">
        <f t="shared" si="3"/>
        <v>100</v>
      </c>
      <c r="Y97" s="64" t="s">
        <v>198</v>
      </c>
      <c r="Z97" s="55"/>
      <c r="AA97" s="56"/>
    </row>
    <row r="98" spans="1:27" ht="173.25" x14ac:dyDescent="0.25">
      <c r="A98" s="54"/>
      <c r="B98" s="144">
        <v>200</v>
      </c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5"/>
      <c r="P98" s="102" t="s">
        <v>365</v>
      </c>
      <c r="Q98" s="101">
        <v>811</v>
      </c>
      <c r="R98" s="100">
        <v>4</v>
      </c>
      <c r="S98" s="100">
        <v>9</v>
      </c>
      <c r="T98" s="99" t="s">
        <v>308</v>
      </c>
      <c r="U98" s="98" t="s">
        <v>2</v>
      </c>
      <c r="V98" s="97">
        <f>V99</f>
        <v>39998</v>
      </c>
      <c r="W98" s="87">
        <f>W99</f>
        <v>39998</v>
      </c>
      <c r="X98" s="103">
        <f t="shared" si="3"/>
        <v>100</v>
      </c>
      <c r="Y98" s="64" t="s">
        <v>198</v>
      </c>
      <c r="Z98" s="55"/>
      <c r="AA98" s="56"/>
    </row>
    <row r="99" spans="1:27" ht="31.5" x14ac:dyDescent="0.25">
      <c r="A99" s="54"/>
      <c r="B99" s="144">
        <v>200</v>
      </c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5"/>
      <c r="P99" s="96" t="s">
        <v>35</v>
      </c>
      <c r="Q99" s="95">
        <v>811</v>
      </c>
      <c r="R99" s="94">
        <v>4</v>
      </c>
      <c r="S99" s="94">
        <v>9</v>
      </c>
      <c r="T99" s="93" t="s">
        <v>308</v>
      </c>
      <c r="U99" s="92">
        <v>200</v>
      </c>
      <c r="V99" s="91">
        <f>V100</f>
        <v>39998</v>
      </c>
      <c r="W99" s="90">
        <f>W100</f>
        <v>39998</v>
      </c>
      <c r="X99" s="103">
        <f t="shared" si="3"/>
        <v>100</v>
      </c>
      <c r="Y99" s="64" t="s">
        <v>198</v>
      </c>
      <c r="Z99" s="55"/>
      <c r="AA99" s="56"/>
    </row>
    <row r="100" spans="1:27" ht="47.25" x14ac:dyDescent="0.25">
      <c r="A100" s="54"/>
      <c r="B100" s="144">
        <v>400</v>
      </c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5"/>
      <c r="P100" s="96" t="s">
        <v>12</v>
      </c>
      <c r="Q100" s="95">
        <v>811</v>
      </c>
      <c r="R100" s="94">
        <v>4</v>
      </c>
      <c r="S100" s="94">
        <v>9</v>
      </c>
      <c r="T100" s="93" t="s">
        <v>308</v>
      </c>
      <c r="U100" s="92">
        <v>240</v>
      </c>
      <c r="V100" s="91">
        <v>39998</v>
      </c>
      <c r="W100" s="116">
        <v>39998</v>
      </c>
      <c r="X100" s="103">
        <f t="shared" si="3"/>
        <v>100</v>
      </c>
      <c r="Y100" s="64" t="s">
        <v>198</v>
      </c>
      <c r="Z100" s="55"/>
      <c r="AA100" s="56"/>
    </row>
    <row r="101" spans="1:27" ht="63" x14ac:dyDescent="0.25">
      <c r="A101" s="54"/>
      <c r="B101" s="144">
        <v>400</v>
      </c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5"/>
      <c r="P101" s="102" t="s">
        <v>304</v>
      </c>
      <c r="Q101" s="101">
        <v>811</v>
      </c>
      <c r="R101" s="100">
        <v>4</v>
      </c>
      <c r="S101" s="100">
        <v>9</v>
      </c>
      <c r="T101" s="99" t="s">
        <v>305</v>
      </c>
      <c r="U101" s="98" t="s">
        <v>2</v>
      </c>
      <c r="V101" s="97">
        <f>V102</f>
        <v>11720.44</v>
      </c>
      <c r="W101" s="87">
        <f>W102</f>
        <v>11720.44</v>
      </c>
      <c r="X101" s="103">
        <f t="shared" si="3"/>
        <v>100</v>
      </c>
      <c r="Y101" s="64" t="s">
        <v>198</v>
      </c>
      <c r="Z101" s="55"/>
      <c r="AA101" s="56"/>
    </row>
    <row r="102" spans="1:27" ht="47.25" x14ac:dyDescent="0.25">
      <c r="A102" s="54"/>
      <c r="B102" s="107"/>
      <c r="C102" s="108"/>
      <c r="D102" s="108"/>
      <c r="E102" s="104"/>
      <c r="F102" s="104"/>
      <c r="G102" s="104"/>
      <c r="H102" s="105"/>
      <c r="I102" s="146" t="s">
        <v>199</v>
      </c>
      <c r="J102" s="146"/>
      <c r="K102" s="146"/>
      <c r="L102" s="146"/>
      <c r="M102" s="146"/>
      <c r="N102" s="146"/>
      <c r="O102" s="147"/>
      <c r="P102" s="96" t="s">
        <v>22</v>
      </c>
      <c r="Q102" s="95">
        <v>811</v>
      </c>
      <c r="R102" s="94">
        <v>4</v>
      </c>
      <c r="S102" s="94">
        <v>9</v>
      </c>
      <c r="T102" s="93" t="s">
        <v>305</v>
      </c>
      <c r="U102" s="92">
        <v>600</v>
      </c>
      <c r="V102" s="91">
        <f>V103</f>
        <v>11720.44</v>
      </c>
      <c r="W102" s="90">
        <f>W103</f>
        <v>11720.44</v>
      </c>
      <c r="X102" s="103">
        <f t="shared" si="3"/>
        <v>100</v>
      </c>
      <c r="Y102" s="64" t="s">
        <v>198</v>
      </c>
      <c r="Z102" s="55"/>
      <c r="AA102" s="56"/>
    </row>
    <row r="103" spans="1:27" ht="15.75" x14ac:dyDescent="0.25">
      <c r="A103" s="54"/>
      <c r="B103" s="144">
        <v>200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5"/>
      <c r="P103" s="96" t="s">
        <v>300</v>
      </c>
      <c r="Q103" s="95">
        <v>811</v>
      </c>
      <c r="R103" s="94">
        <v>4</v>
      </c>
      <c r="S103" s="94">
        <v>9</v>
      </c>
      <c r="T103" s="93" t="s">
        <v>305</v>
      </c>
      <c r="U103" s="92">
        <v>610</v>
      </c>
      <c r="V103" s="91">
        <v>11720.44</v>
      </c>
      <c r="W103" s="114">
        <v>11720.44</v>
      </c>
      <c r="X103" s="103">
        <f t="shared" si="3"/>
        <v>100</v>
      </c>
      <c r="Y103" s="64" t="s">
        <v>198</v>
      </c>
      <c r="Z103" s="55"/>
      <c r="AA103" s="56"/>
    </row>
    <row r="104" spans="1:27" ht="189" x14ac:dyDescent="0.25">
      <c r="A104" s="54"/>
      <c r="B104" s="144">
        <v>200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5"/>
      <c r="P104" s="102" t="s">
        <v>101</v>
      </c>
      <c r="Q104" s="101">
        <v>811</v>
      </c>
      <c r="R104" s="100">
        <v>4</v>
      </c>
      <c r="S104" s="100">
        <v>9</v>
      </c>
      <c r="T104" s="99" t="s">
        <v>102</v>
      </c>
      <c r="U104" s="98" t="s">
        <v>2</v>
      </c>
      <c r="V104" s="97">
        <f>V105+V107</f>
        <v>1092614.72</v>
      </c>
      <c r="W104" s="87">
        <f>W105+W107</f>
        <v>1092338.44</v>
      </c>
      <c r="X104" s="103">
        <f t="shared" si="3"/>
        <v>99.974713868032083</v>
      </c>
      <c r="Y104" s="64" t="s">
        <v>198</v>
      </c>
      <c r="Z104" s="55"/>
      <c r="AA104" s="56"/>
    </row>
    <row r="105" spans="1:27" ht="31.5" x14ac:dyDescent="0.25">
      <c r="A105" s="54"/>
      <c r="B105" s="150" t="s">
        <v>24</v>
      </c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1"/>
      <c r="P105" s="96" t="s">
        <v>35</v>
      </c>
      <c r="Q105" s="95">
        <v>811</v>
      </c>
      <c r="R105" s="94">
        <v>4</v>
      </c>
      <c r="S105" s="94">
        <v>9</v>
      </c>
      <c r="T105" s="93" t="s">
        <v>102</v>
      </c>
      <c r="U105" s="92">
        <v>200</v>
      </c>
      <c r="V105" s="91">
        <f>V106</f>
        <v>276.27999999999997</v>
      </c>
      <c r="W105" s="90">
        <f>W106</f>
        <v>0</v>
      </c>
      <c r="X105" s="103">
        <f t="shared" si="3"/>
        <v>0</v>
      </c>
      <c r="Y105" s="64" t="s">
        <v>169</v>
      </c>
      <c r="Z105" s="55"/>
      <c r="AA105" s="56"/>
    </row>
    <row r="106" spans="1:27" ht="47.25" x14ac:dyDescent="0.25">
      <c r="A106" s="54"/>
      <c r="B106" s="150" t="s">
        <v>23</v>
      </c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1"/>
      <c r="P106" s="96" t="s">
        <v>12</v>
      </c>
      <c r="Q106" s="95">
        <v>811</v>
      </c>
      <c r="R106" s="94">
        <v>4</v>
      </c>
      <c r="S106" s="94">
        <v>9</v>
      </c>
      <c r="T106" s="93" t="s">
        <v>102</v>
      </c>
      <c r="U106" s="92">
        <v>240</v>
      </c>
      <c r="V106" s="91">
        <v>276.27999999999997</v>
      </c>
      <c r="W106" s="117"/>
      <c r="X106" s="103">
        <f t="shared" si="3"/>
        <v>0</v>
      </c>
      <c r="Y106" s="64" t="s">
        <v>169</v>
      </c>
      <c r="Z106" s="55"/>
      <c r="AA106" s="56"/>
    </row>
    <row r="107" spans="1:27" ht="47.25" x14ac:dyDescent="0.25">
      <c r="A107" s="54"/>
      <c r="B107" s="107"/>
      <c r="C107" s="108"/>
      <c r="D107" s="109"/>
      <c r="E107" s="148" t="s">
        <v>171</v>
      </c>
      <c r="F107" s="148"/>
      <c r="G107" s="148"/>
      <c r="H107" s="148"/>
      <c r="I107" s="148"/>
      <c r="J107" s="148"/>
      <c r="K107" s="148"/>
      <c r="L107" s="148"/>
      <c r="M107" s="148"/>
      <c r="N107" s="148"/>
      <c r="O107" s="149"/>
      <c r="P107" s="96" t="s">
        <v>22</v>
      </c>
      <c r="Q107" s="95">
        <v>811</v>
      </c>
      <c r="R107" s="94">
        <v>4</v>
      </c>
      <c r="S107" s="94">
        <v>9</v>
      </c>
      <c r="T107" s="93" t="s">
        <v>102</v>
      </c>
      <c r="U107" s="92">
        <v>600</v>
      </c>
      <c r="V107" s="91">
        <f>V108</f>
        <v>1092338.44</v>
      </c>
      <c r="W107" s="90">
        <f>W108</f>
        <v>1092338.44</v>
      </c>
      <c r="X107" s="103">
        <f t="shared" si="3"/>
        <v>100</v>
      </c>
      <c r="Y107" s="64" t="s">
        <v>169</v>
      </c>
      <c r="Z107" s="55"/>
      <c r="AA107" s="56"/>
    </row>
    <row r="108" spans="1:27" ht="15.75" x14ac:dyDescent="0.25">
      <c r="A108" s="54"/>
      <c r="B108" s="107"/>
      <c r="C108" s="108"/>
      <c r="D108" s="108"/>
      <c r="E108" s="104"/>
      <c r="F108" s="104"/>
      <c r="G108" s="104"/>
      <c r="H108" s="105"/>
      <c r="I108" s="146" t="s">
        <v>200</v>
      </c>
      <c r="J108" s="146"/>
      <c r="K108" s="146"/>
      <c r="L108" s="146"/>
      <c r="M108" s="146"/>
      <c r="N108" s="146"/>
      <c r="O108" s="147"/>
      <c r="P108" s="96" t="s">
        <v>300</v>
      </c>
      <c r="Q108" s="95">
        <v>811</v>
      </c>
      <c r="R108" s="94">
        <v>4</v>
      </c>
      <c r="S108" s="94">
        <v>9</v>
      </c>
      <c r="T108" s="93" t="s">
        <v>102</v>
      </c>
      <c r="U108" s="92">
        <v>610</v>
      </c>
      <c r="V108" s="91">
        <v>1092338.44</v>
      </c>
      <c r="W108" s="115">
        <v>1092338.44</v>
      </c>
      <c r="X108" s="103">
        <f t="shared" si="3"/>
        <v>100</v>
      </c>
      <c r="Y108" s="64" t="s">
        <v>176</v>
      </c>
      <c r="Z108" s="55"/>
      <c r="AA108" s="56"/>
    </row>
    <row r="109" spans="1:27" ht="63" x14ac:dyDescent="0.25">
      <c r="A109" s="54"/>
      <c r="B109" s="144">
        <v>400</v>
      </c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5"/>
      <c r="P109" s="102" t="s">
        <v>320</v>
      </c>
      <c r="Q109" s="101">
        <v>811</v>
      </c>
      <c r="R109" s="100">
        <v>4</v>
      </c>
      <c r="S109" s="100">
        <v>9</v>
      </c>
      <c r="T109" s="99" t="s">
        <v>321</v>
      </c>
      <c r="U109" s="98" t="s">
        <v>2</v>
      </c>
      <c r="V109" s="97">
        <f>V110</f>
        <v>9034.33</v>
      </c>
      <c r="W109" s="87">
        <f>W110</f>
        <v>9034.33</v>
      </c>
      <c r="X109" s="103">
        <f t="shared" si="3"/>
        <v>100</v>
      </c>
      <c r="Y109" s="64" t="s">
        <v>176</v>
      </c>
      <c r="Z109" s="55"/>
      <c r="AA109" s="56"/>
    </row>
    <row r="110" spans="1:27" ht="47.25" x14ac:dyDescent="0.25">
      <c r="A110" s="54"/>
      <c r="B110" s="144">
        <v>400</v>
      </c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5"/>
      <c r="P110" s="96" t="s">
        <v>22</v>
      </c>
      <c r="Q110" s="95">
        <v>811</v>
      </c>
      <c r="R110" s="94">
        <v>4</v>
      </c>
      <c r="S110" s="94">
        <v>9</v>
      </c>
      <c r="T110" s="93" t="s">
        <v>321</v>
      </c>
      <c r="U110" s="92">
        <v>600</v>
      </c>
      <c r="V110" s="91">
        <f>V111</f>
        <v>9034.33</v>
      </c>
      <c r="W110" s="90">
        <f>W111</f>
        <v>9034.33</v>
      </c>
      <c r="X110" s="103">
        <f t="shared" si="3"/>
        <v>100</v>
      </c>
      <c r="Y110" s="64" t="s">
        <v>176</v>
      </c>
      <c r="Z110" s="55"/>
      <c r="AA110" s="56"/>
    </row>
    <row r="111" spans="1:27" ht="15.75" x14ac:dyDescent="0.25">
      <c r="A111" s="54"/>
      <c r="B111" s="107"/>
      <c r="C111" s="108"/>
      <c r="D111" s="108"/>
      <c r="E111" s="104"/>
      <c r="F111" s="104"/>
      <c r="G111" s="104"/>
      <c r="H111" s="105"/>
      <c r="I111" s="146" t="s">
        <v>201</v>
      </c>
      <c r="J111" s="146"/>
      <c r="K111" s="146"/>
      <c r="L111" s="146"/>
      <c r="M111" s="146"/>
      <c r="N111" s="146"/>
      <c r="O111" s="147"/>
      <c r="P111" s="96" t="s">
        <v>300</v>
      </c>
      <c r="Q111" s="95">
        <v>811</v>
      </c>
      <c r="R111" s="94">
        <v>4</v>
      </c>
      <c r="S111" s="94">
        <v>9</v>
      </c>
      <c r="T111" s="93" t="s">
        <v>321</v>
      </c>
      <c r="U111" s="92">
        <v>610</v>
      </c>
      <c r="V111" s="91">
        <v>9034.33</v>
      </c>
      <c r="W111" s="115">
        <v>9034.33</v>
      </c>
      <c r="X111" s="103">
        <f t="shared" si="3"/>
        <v>100</v>
      </c>
      <c r="Y111" s="64" t="s">
        <v>202</v>
      </c>
      <c r="Z111" s="55"/>
      <c r="AA111" s="56"/>
    </row>
    <row r="112" spans="1:27" ht="47.25" x14ac:dyDescent="0.25">
      <c r="A112" s="54"/>
      <c r="B112" s="144">
        <v>200</v>
      </c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5"/>
      <c r="P112" s="102" t="s">
        <v>103</v>
      </c>
      <c r="Q112" s="101">
        <v>811</v>
      </c>
      <c r="R112" s="100">
        <v>4</v>
      </c>
      <c r="S112" s="100">
        <v>9</v>
      </c>
      <c r="T112" s="99" t="s">
        <v>104</v>
      </c>
      <c r="U112" s="98" t="s">
        <v>2</v>
      </c>
      <c r="V112" s="97">
        <f>V113</f>
        <v>3843.85</v>
      </c>
      <c r="W112" s="87">
        <f>W113</f>
        <v>3843.85</v>
      </c>
      <c r="X112" s="103">
        <f t="shared" si="3"/>
        <v>100</v>
      </c>
      <c r="Y112" s="64" t="s">
        <v>202</v>
      </c>
      <c r="Z112" s="55"/>
      <c r="AA112" s="56"/>
    </row>
    <row r="113" spans="1:27" ht="47.25" x14ac:dyDescent="0.25">
      <c r="A113" s="54"/>
      <c r="B113" s="144">
        <v>200</v>
      </c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5"/>
      <c r="P113" s="96" t="s">
        <v>22</v>
      </c>
      <c r="Q113" s="95">
        <v>811</v>
      </c>
      <c r="R113" s="94">
        <v>4</v>
      </c>
      <c r="S113" s="94">
        <v>9</v>
      </c>
      <c r="T113" s="93" t="s">
        <v>104</v>
      </c>
      <c r="U113" s="92">
        <v>600</v>
      </c>
      <c r="V113" s="91">
        <f>V114</f>
        <v>3843.85</v>
      </c>
      <c r="W113" s="90">
        <f>W114</f>
        <v>3843.85</v>
      </c>
      <c r="X113" s="103">
        <f t="shared" si="3"/>
        <v>100</v>
      </c>
      <c r="Y113" s="64" t="s">
        <v>202</v>
      </c>
      <c r="Z113" s="55"/>
      <c r="AA113" s="56"/>
    </row>
    <row r="114" spans="1:27" ht="15.75" x14ac:dyDescent="0.25">
      <c r="A114" s="54"/>
      <c r="B114" s="107"/>
      <c r="C114" s="108"/>
      <c r="D114" s="108"/>
      <c r="E114" s="104"/>
      <c r="F114" s="104"/>
      <c r="G114" s="104"/>
      <c r="H114" s="105"/>
      <c r="I114" s="146" t="s">
        <v>203</v>
      </c>
      <c r="J114" s="146"/>
      <c r="K114" s="146"/>
      <c r="L114" s="146"/>
      <c r="M114" s="146"/>
      <c r="N114" s="146"/>
      <c r="O114" s="147"/>
      <c r="P114" s="96" t="s">
        <v>300</v>
      </c>
      <c r="Q114" s="95">
        <v>811</v>
      </c>
      <c r="R114" s="94">
        <v>4</v>
      </c>
      <c r="S114" s="94">
        <v>9</v>
      </c>
      <c r="T114" s="93" t="s">
        <v>104</v>
      </c>
      <c r="U114" s="92">
        <v>610</v>
      </c>
      <c r="V114" s="91">
        <v>3843.85</v>
      </c>
      <c r="W114" s="114">
        <v>3843.85</v>
      </c>
      <c r="X114" s="103">
        <f t="shared" si="3"/>
        <v>100</v>
      </c>
      <c r="Y114" s="64" t="s">
        <v>202</v>
      </c>
      <c r="Z114" s="55"/>
      <c r="AA114" s="56"/>
    </row>
    <row r="115" spans="1:27" ht="126" x14ac:dyDescent="0.25">
      <c r="A115" s="54"/>
      <c r="B115" s="144">
        <v>200</v>
      </c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5"/>
      <c r="P115" s="102" t="s">
        <v>390</v>
      </c>
      <c r="Q115" s="101">
        <v>811</v>
      </c>
      <c r="R115" s="100">
        <v>4</v>
      </c>
      <c r="S115" s="100">
        <v>9</v>
      </c>
      <c r="T115" s="99" t="s">
        <v>391</v>
      </c>
      <c r="U115" s="98" t="s">
        <v>2</v>
      </c>
      <c r="V115" s="97">
        <f>V116</f>
        <v>1000</v>
      </c>
      <c r="W115" s="87">
        <f>W116</f>
        <v>1000</v>
      </c>
      <c r="X115" s="103">
        <f t="shared" si="3"/>
        <v>100</v>
      </c>
      <c r="Y115" s="64" t="s">
        <v>202</v>
      </c>
      <c r="Z115" s="55"/>
      <c r="AA115" s="56"/>
    </row>
    <row r="116" spans="1:27" ht="47.25" x14ac:dyDescent="0.25">
      <c r="A116" s="54"/>
      <c r="B116" s="144">
        <v>200</v>
      </c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5"/>
      <c r="P116" s="96" t="s">
        <v>22</v>
      </c>
      <c r="Q116" s="95">
        <v>811</v>
      </c>
      <c r="R116" s="94">
        <v>4</v>
      </c>
      <c r="S116" s="94">
        <v>9</v>
      </c>
      <c r="T116" s="93" t="s">
        <v>391</v>
      </c>
      <c r="U116" s="92">
        <v>600</v>
      </c>
      <c r="V116" s="91">
        <f>V117</f>
        <v>1000</v>
      </c>
      <c r="W116" s="90">
        <f>W117</f>
        <v>1000</v>
      </c>
      <c r="X116" s="103">
        <f t="shared" si="3"/>
        <v>100</v>
      </c>
      <c r="Y116" s="64" t="s">
        <v>202</v>
      </c>
      <c r="Z116" s="55"/>
      <c r="AA116" s="56"/>
    </row>
    <row r="117" spans="1:27" ht="15.75" x14ac:dyDescent="0.25">
      <c r="A117" s="54"/>
      <c r="B117" s="144">
        <v>800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5"/>
      <c r="P117" s="96" t="s">
        <v>300</v>
      </c>
      <c r="Q117" s="95">
        <v>811</v>
      </c>
      <c r="R117" s="94">
        <v>4</v>
      </c>
      <c r="S117" s="94">
        <v>9</v>
      </c>
      <c r="T117" s="93" t="s">
        <v>391</v>
      </c>
      <c r="U117" s="92">
        <v>610</v>
      </c>
      <c r="V117" s="91">
        <v>1000</v>
      </c>
      <c r="W117" s="112">
        <v>1000</v>
      </c>
      <c r="X117" s="103">
        <f t="shared" si="3"/>
        <v>100</v>
      </c>
      <c r="Y117" s="64" t="s">
        <v>202</v>
      </c>
      <c r="Z117" s="55"/>
      <c r="AA117" s="56"/>
    </row>
    <row r="118" spans="1:27" ht="31.5" x14ac:dyDescent="0.25">
      <c r="A118" s="54"/>
      <c r="B118" s="144">
        <v>800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5"/>
      <c r="P118" s="102" t="s">
        <v>291</v>
      </c>
      <c r="Q118" s="101">
        <v>811</v>
      </c>
      <c r="R118" s="100">
        <v>4</v>
      </c>
      <c r="S118" s="100">
        <v>12</v>
      </c>
      <c r="T118" s="99" t="s">
        <v>2</v>
      </c>
      <c r="U118" s="98" t="s">
        <v>2</v>
      </c>
      <c r="V118" s="97">
        <f>V119</f>
        <v>6586235.3599999994</v>
      </c>
      <c r="W118" s="87">
        <f>W119</f>
        <v>6586235.3499999996</v>
      </c>
      <c r="X118" s="103">
        <f t="shared" si="3"/>
        <v>99.999999848168201</v>
      </c>
      <c r="Y118" s="64" t="s">
        <v>202</v>
      </c>
      <c r="Z118" s="55"/>
      <c r="AA118" s="56"/>
    </row>
    <row r="119" spans="1:27" ht="31.5" x14ac:dyDescent="0.25">
      <c r="A119" s="54"/>
      <c r="B119" s="107"/>
      <c r="C119" s="108"/>
      <c r="D119" s="108"/>
      <c r="E119" s="104"/>
      <c r="F119" s="104"/>
      <c r="G119" s="104"/>
      <c r="H119" s="105"/>
      <c r="I119" s="146" t="s">
        <v>204</v>
      </c>
      <c r="J119" s="146"/>
      <c r="K119" s="146"/>
      <c r="L119" s="146"/>
      <c r="M119" s="146"/>
      <c r="N119" s="146"/>
      <c r="O119" s="147"/>
      <c r="P119" s="102" t="s">
        <v>86</v>
      </c>
      <c r="Q119" s="101">
        <v>811</v>
      </c>
      <c r="R119" s="100">
        <v>4</v>
      </c>
      <c r="S119" s="100">
        <v>12</v>
      </c>
      <c r="T119" s="99" t="s">
        <v>87</v>
      </c>
      <c r="U119" s="98" t="s">
        <v>2</v>
      </c>
      <c r="V119" s="97">
        <f>V120+V123+V126</f>
        <v>6586235.3599999994</v>
      </c>
      <c r="W119" s="87">
        <f>W120+W123+W126</f>
        <v>6586235.3499999996</v>
      </c>
      <c r="X119" s="103">
        <f t="shared" si="3"/>
        <v>99.999999848168201</v>
      </c>
      <c r="Y119" s="64" t="s">
        <v>202</v>
      </c>
      <c r="Z119" s="55"/>
      <c r="AA119" s="56"/>
    </row>
    <row r="120" spans="1:27" ht="31.5" x14ac:dyDescent="0.25">
      <c r="A120" s="54"/>
      <c r="B120" s="144">
        <v>200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5"/>
      <c r="P120" s="102" t="s">
        <v>322</v>
      </c>
      <c r="Q120" s="101">
        <v>811</v>
      </c>
      <c r="R120" s="100">
        <v>4</v>
      </c>
      <c r="S120" s="100">
        <v>12</v>
      </c>
      <c r="T120" s="99" t="s">
        <v>323</v>
      </c>
      <c r="U120" s="98" t="s">
        <v>2</v>
      </c>
      <c r="V120" s="97">
        <f>V121</f>
        <v>120000</v>
      </c>
      <c r="W120" s="87">
        <f>W121</f>
        <v>120000</v>
      </c>
      <c r="X120" s="103">
        <f t="shared" si="3"/>
        <v>100</v>
      </c>
      <c r="Y120" s="64" t="s">
        <v>202</v>
      </c>
      <c r="Z120" s="55"/>
      <c r="AA120" s="56"/>
    </row>
    <row r="121" spans="1:27" ht="31.5" x14ac:dyDescent="0.25">
      <c r="A121" s="54"/>
      <c r="B121" s="144">
        <v>200</v>
      </c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5"/>
      <c r="P121" s="96" t="s">
        <v>35</v>
      </c>
      <c r="Q121" s="95">
        <v>811</v>
      </c>
      <c r="R121" s="94">
        <v>4</v>
      </c>
      <c r="S121" s="94">
        <v>12</v>
      </c>
      <c r="T121" s="93" t="s">
        <v>323</v>
      </c>
      <c r="U121" s="92">
        <v>200</v>
      </c>
      <c r="V121" s="91">
        <f>V122</f>
        <v>120000</v>
      </c>
      <c r="W121" s="90">
        <f>W122</f>
        <v>120000</v>
      </c>
      <c r="X121" s="103">
        <f t="shared" si="3"/>
        <v>100</v>
      </c>
      <c r="Y121" s="64" t="s">
        <v>202</v>
      </c>
      <c r="Z121" s="55"/>
      <c r="AA121" s="56"/>
    </row>
    <row r="122" spans="1:27" ht="47.25" x14ac:dyDescent="0.25">
      <c r="A122" s="54"/>
      <c r="B122" s="107"/>
      <c r="C122" s="108"/>
      <c r="D122" s="108"/>
      <c r="E122" s="104"/>
      <c r="F122" s="104"/>
      <c r="G122" s="104"/>
      <c r="H122" s="105"/>
      <c r="I122" s="146" t="s">
        <v>205</v>
      </c>
      <c r="J122" s="146"/>
      <c r="K122" s="146"/>
      <c r="L122" s="146"/>
      <c r="M122" s="146"/>
      <c r="N122" s="146"/>
      <c r="O122" s="147"/>
      <c r="P122" s="96" t="s">
        <v>12</v>
      </c>
      <c r="Q122" s="95">
        <v>811</v>
      </c>
      <c r="R122" s="94">
        <v>4</v>
      </c>
      <c r="S122" s="94">
        <v>12</v>
      </c>
      <c r="T122" s="93" t="s">
        <v>323</v>
      </c>
      <c r="U122" s="92">
        <v>240</v>
      </c>
      <c r="V122" s="91">
        <v>120000</v>
      </c>
      <c r="W122" s="114">
        <v>120000</v>
      </c>
      <c r="X122" s="103">
        <f t="shared" si="3"/>
        <v>100</v>
      </c>
      <c r="Y122" s="64" t="s">
        <v>206</v>
      </c>
      <c r="Z122" s="55"/>
      <c r="AA122" s="56"/>
    </row>
    <row r="123" spans="1:27" ht="94.5" x14ac:dyDescent="0.25">
      <c r="A123" s="54"/>
      <c r="B123" s="144">
        <v>400</v>
      </c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5"/>
      <c r="P123" s="102" t="s">
        <v>324</v>
      </c>
      <c r="Q123" s="101">
        <v>811</v>
      </c>
      <c r="R123" s="100">
        <v>4</v>
      </c>
      <c r="S123" s="100">
        <v>12</v>
      </c>
      <c r="T123" s="99" t="s">
        <v>325</v>
      </c>
      <c r="U123" s="98" t="s">
        <v>2</v>
      </c>
      <c r="V123" s="97">
        <f>V124</f>
        <v>6142923.5899999999</v>
      </c>
      <c r="W123" s="87">
        <f>W124</f>
        <v>6142923.5800000001</v>
      </c>
      <c r="X123" s="103">
        <f t="shared" si="3"/>
        <v>99.999999837211064</v>
      </c>
      <c r="Y123" s="64" t="s">
        <v>206</v>
      </c>
      <c r="Z123" s="55"/>
      <c r="AA123" s="56"/>
    </row>
    <row r="124" spans="1:27" ht="31.5" x14ac:dyDescent="0.25">
      <c r="A124" s="54"/>
      <c r="B124" s="144">
        <v>400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5"/>
      <c r="P124" s="96" t="s">
        <v>35</v>
      </c>
      <c r="Q124" s="95">
        <v>811</v>
      </c>
      <c r="R124" s="94">
        <v>4</v>
      </c>
      <c r="S124" s="94">
        <v>12</v>
      </c>
      <c r="T124" s="93" t="s">
        <v>325</v>
      </c>
      <c r="U124" s="92">
        <v>200</v>
      </c>
      <c r="V124" s="91">
        <f>V125</f>
        <v>6142923.5899999999</v>
      </c>
      <c r="W124" s="90">
        <f>W125</f>
        <v>6142923.5800000001</v>
      </c>
      <c r="X124" s="103">
        <f t="shared" si="3"/>
        <v>99.999999837211064</v>
      </c>
      <c r="Y124" s="64" t="s">
        <v>206</v>
      </c>
      <c r="Z124" s="55"/>
      <c r="AA124" s="56"/>
    </row>
    <row r="125" spans="1:27" ht="47.25" x14ac:dyDescent="0.25">
      <c r="A125" s="54"/>
      <c r="B125" s="150" t="s">
        <v>21</v>
      </c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  <c r="O125" s="151"/>
      <c r="P125" s="96" t="s">
        <v>12</v>
      </c>
      <c r="Q125" s="95">
        <v>811</v>
      </c>
      <c r="R125" s="94">
        <v>4</v>
      </c>
      <c r="S125" s="94">
        <v>12</v>
      </c>
      <c r="T125" s="93" t="s">
        <v>325</v>
      </c>
      <c r="U125" s="92">
        <v>240</v>
      </c>
      <c r="V125" s="91">
        <v>6142923.5899999999</v>
      </c>
      <c r="W125" s="116">
        <v>6142923.5800000001</v>
      </c>
      <c r="X125" s="103">
        <f t="shared" si="3"/>
        <v>99.999999837211064</v>
      </c>
      <c r="Y125" s="64" t="s">
        <v>169</v>
      </c>
      <c r="Z125" s="55"/>
      <c r="AA125" s="56"/>
    </row>
    <row r="126" spans="1:27" ht="94.5" x14ac:dyDescent="0.25">
      <c r="A126" s="54"/>
      <c r="B126" s="107"/>
      <c r="C126" s="108"/>
      <c r="D126" s="109"/>
      <c r="E126" s="148" t="s">
        <v>171</v>
      </c>
      <c r="F126" s="148"/>
      <c r="G126" s="148"/>
      <c r="H126" s="148"/>
      <c r="I126" s="148"/>
      <c r="J126" s="148"/>
      <c r="K126" s="148"/>
      <c r="L126" s="148"/>
      <c r="M126" s="148"/>
      <c r="N126" s="148"/>
      <c r="O126" s="149"/>
      <c r="P126" s="102" t="s">
        <v>326</v>
      </c>
      <c r="Q126" s="101">
        <v>811</v>
      </c>
      <c r="R126" s="100">
        <v>4</v>
      </c>
      <c r="S126" s="100">
        <v>12</v>
      </c>
      <c r="T126" s="99" t="s">
        <v>327</v>
      </c>
      <c r="U126" s="98" t="s">
        <v>2</v>
      </c>
      <c r="V126" s="97">
        <f>V127</f>
        <v>323311.77</v>
      </c>
      <c r="W126" s="87">
        <f>W127</f>
        <v>323311.77</v>
      </c>
      <c r="X126" s="103">
        <f t="shared" si="3"/>
        <v>100</v>
      </c>
      <c r="Y126" s="64" t="s">
        <v>169</v>
      </c>
      <c r="Z126" s="55"/>
      <c r="AA126" s="56"/>
    </row>
    <row r="127" spans="1:27" ht="31.5" x14ac:dyDescent="0.25">
      <c r="A127" s="54"/>
      <c r="B127" s="107"/>
      <c r="C127" s="108"/>
      <c r="D127" s="108"/>
      <c r="E127" s="104"/>
      <c r="F127" s="104"/>
      <c r="G127" s="104"/>
      <c r="H127" s="105"/>
      <c r="I127" s="146" t="s">
        <v>207</v>
      </c>
      <c r="J127" s="146"/>
      <c r="K127" s="146"/>
      <c r="L127" s="146"/>
      <c r="M127" s="146"/>
      <c r="N127" s="146"/>
      <c r="O127" s="147"/>
      <c r="P127" s="96" t="s">
        <v>35</v>
      </c>
      <c r="Q127" s="95">
        <v>811</v>
      </c>
      <c r="R127" s="94">
        <v>4</v>
      </c>
      <c r="S127" s="94">
        <v>12</v>
      </c>
      <c r="T127" s="93" t="s">
        <v>327</v>
      </c>
      <c r="U127" s="92">
        <v>200</v>
      </c>
      <c r="V127" s="91">
        <f>V128</f>
        <v>323311.77</v>
      </c>
      <c r="W127" s="90">
        <f>W128</f>
        <v>323311.77</v>
      </c>
      <c r="X127" s="103">
        <f t="shared" si="3"/>
        <v>100</v>
      </c>
      <c r="Y127" s="64" t="s">
        <v>176</v>
      </c>
      <c r="Z127" s="55"/>
      <c r="AA127" s="56"/>
    </row>
    <row r="128" spans="1:27" ht="47.25" x14ac:dyDescent="0.25">
      <c r="A128" s="54"/>
      <c r="B128" s="144">
        <v>200</v>
      </c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5"/>
      <c r="P128" s="96" t="s">
        <v>12</v>
      </c>
      <c r="Q128" s="95">
        <v>811</v>
      </c>
      <c r="R128" s="94">
        <v>4</v>
      </c>
      <c r="S128" s="94">
        <v>12</v>
      </c>
      <c r="T128" s="93" t="s">
        <v>327</v>
      </c>
      <c r="U128" s="92">
        <v>240</v>
      </c>
      <c r="V128" s="91">
        <v>323311.77</v>
      </c>
      <c r="W128" s="116">
        <v>323311.77</v>
      </c>
      <c r="X128" s="103">
        <f t="shared" si="3"/>
        <v>100</v>
      </c>
      <c r="Y128" s="64" t="s">
        <v>176</v>
      </c>
      <c r="Z128" s="55"/>
      <c r="AA128" s="56"/>
    </row>
    <row r="129" spans="1:27" ht="31.5" x14ac:dyDescent="0.25">
      <c r="A129" s="54"/>
      <c r="B129" s="144">
        <v>200</v>
      </c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5"/>
      <c r="P129" s="102" t="s">
        <v>24</v>
      </c>
      <c r="Q129" s="101">
        <v>811</v>
      </c>
      <c r="R129" s="100">
        <v>5</v>
      </c>
      <c r="S129" s="100">
        <v>0</v>
      </c>
      <c r="T129" s="99" t="s">
        <v>2</v>
      </c>
      <c r="U129" s="98" t="s">
        <v>2</v>
      </c>
      <c r="V129" s="97">
        <f>V130+V138+V177</f>
        <v>218067455.46000004</v>
      </c>
      <c r="W129" s="87">
        <f>W130+W138+W177</f>
        <v>214792240.40000001</v>
      </c>
      <c r="X129" s="103">
        <f t="shared" si="3"/>
        <v>98.498072510136296</v>
      </c>
      <c r="Y129" s="64" t="s">
        <v>176</v>
      </c>
      <c r="Z129" s="55"/>
      <c r="AA129" s="56"/>
    </row>
    <row r="130" spans="1:27" ht="15.75" x14ac:dyDescent="0.25">
      <c r="A130" s="54"/>
      <c r="B130" s="144">
        <v>800</v>
      </c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5"/>
      <c r="P130" s="102" t="s">
        <v>23</v>
      </c>
      <c r="Q130" s="101">
        <v>811</v>
      </c>
      <c r="R130" s="100">
        <v>5</v>
      </c>
      <c r="S130" s="100">
        <v>1</v>
      </c>
      <c r="T130" s="99" t="s">
        <v>2</v>
      </c>
      <c r="U130" s="98" t="s">
        <v>2</v>
      </c>
      <c r="V130" s="97">
        <f>V131</f>
        <v>390324.59</v>
      </c>
      <c r="W130" s="87">
        <f>W131</f>
        <v>380180.15</v>
      </c>
      <c r="X130" s="103">
        <f t="shared" si="3"/>
        <v>97.401024619022849</v>
      </c>
      <c r="Y130" s="64" t="s">
        <v>176</v>
      </c>
      <c r="Z130" s="55"/>
      <c r="AA130" s="56"/>
    </row>
    <row r="131" spans="1:27" ht="31.5" x14ac:dyDescent="0.25">
      <c r="A131" s="54"/>
      <c r="B131" s="144">
        <v>800</v>
      </c>
      <c r="C131" s="144"/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5"/>
      <c r="P131" s="102" t="s">
        <v>86</v>
      </c>
      <c r="Q131" s="101">
        <v>811</v>
      </c>
      <c r="R131" s="100">
        <v>5</v>
      </c>
      <c r="S131" s="100">
        <v>1</v>
      </c>
      <c r="T131" s="99" t="s">
        <v>87</v>
      </c>
      <c r="U131" s="98" t="s">
        <v>2</v>
      </c>
      <c r="V131" s="97">
        <f>V132+V135</f>
        <v>390324.59</v>
      </c>
      <c r="W131" s="87">
        <f>W132+W135</f>
        <v>380180.15</v>
      </c>
      <c r="X131" s="103">
        <f t="shared" si="3"/>
        <v>97.401024619022849</v>
      </c>
      <c r="Y131" s="64" t="s">
        <v>176</v>
      </c>
      <c r="Z131" s="55"/>
      <c r="AA131" s="56"/>
    </row>
    <row r="132" spans="1:27" ht="47.25" x14ac:dyDescent="0.25">
      <c r="A132" s="54"/>
      <c r="B132" s="107"/>
      <c r="C132" s="108"/>
      <c r="D132" s="108"/>
      <c r="E132" s="104"/>
      <c r="F132" s="104"/>
      <c r="G132" s="104"/>
      <c r="H132" s="105"/>
      <c r="I132" s="146" t="s">
        <v>208</v>
      </c>
      <c r="J132" s="146"/>
      <c r="K132" s="146"/>
      <c r="L132" s="146"/>
      <c r="M132" s="146"/>
      <c r="N132" s="146"/>
      <c r="O132" s="147"/>
      <c r="P132" s="102" t="s">
        <v>105</v>
      </c>
      <c r="Q132" s="101">
        <v>811</v>
      </c>
      <c r="R132" s="100">
        <v>5</v>
      </c>
      <c r="S132" s="100">
        <v>1</v>
      </c>
      <c r="T132" s="99" t="s">
        <v>106</v>
      </c>
      <c r="U132" s="98" t="s">
        <v>2</v>
      </c>
      <c r="V132" s="97">
        <f>V133</f>
        <v>80157.7</v>
      </c>
      <c r="W132" s="87">
        <f>W133</f>
        <v>71020.09</v>
      </c>
      <c r="X132" s="103">
        <f t="shared" si="3"/>
        <v>88.60045884550081</v>
      </c>
      <c r="Y132" s="64" t="s">
        <v>202</v>
      </c>
      <c r="Z132" s="55"/>
      <c r="AA132" s="56"/>
    </row>
    <row r="133" spans="1:27" ht="31.5" x14ac:dyDescent="0.25">
      <c r="A133" s="54"/>
      <c r="B133" s="144">
        <v>200</v>
      </c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5"/>
      <c r="P133" s="96" t="s">
        <v>35</v>
      </c>
      <c r="Q133" s="95">
        <v>811</v>
      </c>
      <c r="R133" s="94">
        <v>5</v>
      </c>
      <c r="S133" s="94">
        <v>1</v>
      </c>
      <c r="T133" s="93" t="s">
        <v>106</v>
      </c>
      <c r="U133" s="92">
        <v>200</v>
      </c>
      <c r="V133" s="91">
        <f>V134</f>
        <v>80157.7</v>
      </c>
      <c r="W133" s="90">
        <f>W134</f>
        <v>71020.09</v>
      </c>
      <c r="X133" s="103">
        <f t="shared" si="3"/>
        <v>88.60045884550081</v>
      </c>
      <c r="Y133" s="64" t="s">
        <v>202</v>
      </c>
      <c r="Z133" s="55"/>
      <c r="AA133" s="56"/>
    </row>
    <row r="134" spans="1:27" ht="47.25" x14ac:dyDescent="0.25">
      <c r="A134" s="54"/>
      <c r="B134" s="144">
        <v>200</v>
      </c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5"/>
      <c r="P134" s="96" t="s">
        <v>12</v>
      </c>
      <c r="Q134" s="95">
        <v>811</v>
      </c>
      <c r="R134" s="94">
        <v>5</v>
      </c>
      <c r="S134" s="94">
        <v>1</v>
      </c>
      <c r="T134" s="93" t="s">
        <v>106</v>
      </c>
      <c r="U134" s="92">
        <v>240</v>
      </c>
      <c r="V134" s="91">
        <v>80157.7</v>
      </c>
      <c r="W134" s="114">
        <v>71020.09</v>
      </c>
      <c r="X134" s="103">
        <f t="shared" si="3"/>
        <v>88.60045884550081</v>
      </c>
      <c r="Y134" s="64" t="s">
        <v>202</v>
      </c>
      <c r="Z134" s="55"/>
      <c r="AA134" s="56"/>
    </row>
    <row r="135" spans="1:27" ht="31.5" x14ac:dyDescent="0.25">
      <c r="A135" s="54"/>
      <c r="B135" s="144">
        <v>400</v>
      </c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5"/>
      <c r="P135" s="102" t="s">
        <v>306</v>
      </c>
      <c r="Q135" s="101">
        <v>811</v>
      </c>
      <c r="R135" s="100">
        <v>5</v>
      </c>
      <c r="S135" s="100">
        <v>1</v>
      </c>
      <c r="T135" s="99" t="s">
        <v>292</v>
      </c>
      <c r="U135" s="98" t="s">
        <v>2</v>
      </c>
      <c r="V135" s="97">
        <f>V136</f>
        <v>310166.89</v>
      </c>
      <c r="W135" s="87">
        <f>W136</f>
        <v>309160.06</v>
      </c>
      <c r="X135" s="103">
        <f t="shared" si="3"/>
        <v>99.675390883920585</v>
      </c>
      <c r="Y135" s="64" t="s">
        <v>202</v>
      </c>
      <c r="Z135" s="55"/>
      <c r="AA135" s="56"/>
    </row>
    <row r="136" spans="1:27" ht="31.5" x14ac:dyDescent="0.25">
      <c r="A136" s="54"/>
      <c r="B136" s="144">
        <v>400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5"/>
      <c r="P136" s="96" t="s">
        <v>35</v>
      </c>
      <c r="Q136" s="95">
        <v>811</v>
      </c>
      <c r="R136" s="94">
        <v>5</v>
      </c>
      <c r="S136" s="94">
        <v>1</v>
      </c>
      <c r="T136" s="93" t="s">
        <v>292</v>
      </c>
      <c r="U136" s="92">
        <v>200</v>
      </c>
      <c r="V136" s="91">
        <f>V137</f>
        <v>310166.89</v>
      </c>
      <c r="W136" s="90">
        <f>W137</f>
        <v>309160.06</v>
      </c>
      <c r="X136" s="103">
        <f t="shared" si="3"/>
        <v>99.675390883920585</v>
      </c>
      <c r="Y136" s="64" t="s">
        <v>202</v>
      </c>
      <c r="Z136" s="55"/>
      <c r="AA136" s="56"/>
    </row>
    <row r="137" spans="1:27" ht="47.25" x14ac:dyDescent="0.25">
      <c r="A137" s="54"/>
      <c r="B137" s="144">
        <v>800</v>
      </c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5"/>
      <c r="P137" s="96" t="s">
        <v>12</v>
      </c>
      <c r="Q137" s="95">
        <v>811</v>
      </c>
      <c r="R137" s="94">
        <v>5</v>
      </c>
      <c r="S137" s="94">
        <v>1</v>
      </c>
      <c r="T137" s="93" t="s">
        <v>292</v>
      </c>
      <c r="U137" s="92">
        <v>240</v>
      </c>
      <c r="V137" s="91">
        <v>310166.89</v>
      </c>
      <c r="W137" s="114">
        <v>309160.06</v>
      </c>
      <c r="X137" s="103">
        <f t="shared" si="3"/>
        <v>99.675390883920585</v>
      </c>
      <c r="Y137" s="64" t="s">
        <v>202</v>
      </c>
      <c r="Z137" s="55"/>
      <c r="AA137" s="56"/>
    </row>
    <row r="138" spans="1:27" ht="15.75" x14ac:dyDescent="0.25">
      <c r="A138" s="54"/>
      <c r="B138" s="144">
        <v>800</v>
      </c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5"/>
      <c r="P138" s="102" t="s">
        <v>21</v>
      </c>
      <c r="Q138" s="101">
        <v>811</v>
      </c>
      <c r="R138" s="100">
        <v>5</v>
      </c>
      <c r="S138" s="100">
        <v>2</v>
      </c>
      <c r="T138" s="99" t="s">
        <v>2</v>
      </c>
      <c r="U138" s="98" t="s">
        <v>2</v>
      </c>
      <c r="V138" s="97">
        <f>V139</f>
        <v>103175888.28000002</v>
      </c>
      <c r="W138" s="111">
        <f>W139</f>
        <v>103175387.72</v>
      </c>
      <c r="X138" s="103">
        <f t="shared" si="3"/>
        <v>99.999514847889017</v>
      </c>
      <c r="Y138" s="64" t="s">
        <v>202</v>
      </c>
      <c r="Z138" s="55"/>
      <c r="AA138" s="56"/>
    </row>
    <row r="139" spans="1:27" ht="31.5" x14ac:dyDescent="0.25">
      <c r="A139" s="54"/>
      <c r="B139" s="107"/>
      <c r="C139" s="108"/>
      <c r="D139" s="108"/>
      <c r="E139" s="104"/>
      <c r="F139" s="104"/>
      <c r="G139" s="104"/>
      <c r="H139" s="105"/>
      <c r="I139" s="146" t="s">
        <v>209</v>
      </c>
      <c r="J139" s="146"/>
      <c r="K139" s="146"/>
      <c r="L139" s="146"/>
      <c r="M139" s="146"/>
      <c r="N139" s="146"/>
      <c r="O139" s="147"/>
      <c r="P139" s="102" t="s">
        <v>86</v>
      </c>
      <c r="Q139" s="101">
        <v>811</v>
      </c>
      <c r="R139" s="100">
        <v>5</v>
      </c>
      <c r="S139" s="100">
        <v>2</v>
      </c>
      <c r="T139" s="99" t="s">
        <v>87</v>
      </c>
      <c r="U139" s="98" t="s">
        <v>2</v>
      </c>
      <c r="V139" s="97">
        <f>V140+V143+V146+V151+V154+V159+V162+V165+V168+V171+V174</f>
        <v>103175888.28000002</v>
      </c>
      <c r="W139" s="87">
        <f>W140+W143+W146+W151+W154+W159+W162+W165+W168+W171+W174</f>
        <v>103175387.72</v>
      </c>
      <c r="X139" s="103">
        <f t="shared" ref="X139:X202" si="4">W139/V139*100</f>
        <v>99.999514847889017</v>
      </c>
      <c r="Y139" s="64" t="s">
        <v>202</v>
      </c>
      <c r="Z139" s="55"/>
      <c r="AA139" s="56"/>
    </row>
    <row r="140" spans="1:27" ht="15.75" x14ac:dyDescent="0.25">
      <c r="A140" s="54"/>
      <c r="B140" s="144">
        <v>200</v>
      </c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5"/>
      <c r="P140" s="102" t="s">
        <v>62</v>
      </c>
      <c r="Q140" s="101">
        <v>811</v>
      </c>
      <c r="R140" s="100">
        <v>5</v>
      </c>
      <c r="S140" s="100">
        <v>2</v>
      </c>
      <c r="T140" s="99" t="s">
        <v>107</v>
      </c>
      <c r="U140" s="98" t="s">
        <v>2</v>
      </c>
      <c r="V140" s="97">
        <f>V141</f>
        <v>1668324.28</v>
      </c>
      <c r="W140" s="87">
        <f>W141</f>
        <v>1668324.28</v>
      </c>
      <c r="X140" s="103">
        <f t="shared" si="4"/>
        <v>100</v>
      </c>
      <c r="Y140" s="64" t="s">
        <v>202</v>
      </c>
      <c r="Z140" s="55"/>
      <c r="AA140" s="56"/>
    </row>
    <row r="141" spans="1:27" ht="15.75" x14ac:dyDescent="0.25">
      <c r="A141" s="54"/>
      <c r="B141" s="144">
        <v>200</v>
      </c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  <c r="P141" s="96" t="s">
        <v>17</v>
      </c>
      <c r="Q141" s="95">
        <v>811</v>
      </c>
      <c r="R141" s="94">
        <v>5</v>
      </c>
      <c r="S141" s="94">
        <v>2</v>
      </c>
      <c r="T141" s="93" t="s">
        <v>107</v>
      </c>
      <c r="U141" s="92">
        <v>800</v>
      </c>
      <c r="V141" s="91">
        <f>V142</f>
        <v>1668324.28</v>
      </c>
      <c r="W141" s="90">
        <f>W142</f>
        <v>1668324.28</v>
      </c>
      <c r="X141" s="103">
        <f t="shared" si="4"/>
        <v>100</v>
      </c>
      <c r="Y141" s="64" t="s">
        <v>202</v>
      </c>
      <c r="Z141" s="55"/>
      <c r="AA141" s="56"/>
    </row>
    <row r="142" spans="1:27" ht="78.75" x14ac:dyDescent="0.25">
      <c r="A142" s="54"/>
      <c r="B142" s="144">
        <v>400</v>
      </c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5"/>
      <c r="P142" s="96" t="s">
        <v>58</v>
      </c>
      <c r="Q142" s="95">
        <v>811</v>
      </c>
      <c r="R142" s="94">
        <v>5</v>
      </c>
      <c r="S142" s="94">
        <v>2</v>
      </c>
      <c r="T142" s="93" t="s">
        <v>107</v>
      </c>
      <c r="U142" s="92">
        <v>810</v>
      </c>
      <c r="V142" s="91">
        <v>1668324.28</v>
      </c>
      <c r="W142" s="114">
        <v>1668324.28</v>
      </c>
      <c r="X142" s="103">
        <f t="shared" si="4"/>
        <v>100</v>
      </c>
      <c r="Y142" s="64" t="s">
        <v>202</v>
      </c>
      <c r="Z142" s="55"/>
      <c r="AA142" s="56"/>
    </row>
    <row r="143" spans="1:27" ht="31.5" x14ac:dyDescent="0.25">
      <c r="A143" s="54"/>
      <c r="B143" s="144">
        <v>400</v>
      </c>
      <c r="C143" s="144"/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5"/>
      <c r="P143" s="102" t="s">
        <v>355</v>
      </c>
      <c r="Q143" s="101">
        <v>811</v>
      </c>
      <c r="R143" s="100">
        <v>5</v>
      </c>
      <c r="S143" s="100">
        <v>2</v>
      </c>
      <c r="T143" s="99" t="s">
        <v>356</v>
      </c>
      <c r="U143" s="98" t="s">
        <v>2</v>
      </c>
      <c r="V143" s="97">
        <f>V144</f>
        <v>2432013.17</v>
      </c>
      <c r="W143" s="87">
        <f>W144</f>
        <v>2431513.17</v>
      </c>
      <c r="X143" s="103">
        <f t="shared" si="4"/>
        <v>99.97944090080729</v>
      </c>
      <c r="Y143" s="64" t="s">
        <v>202</v>
      </c>
      <c r="Z143" s="55"/>
      <c r="AA143" s="56"/>
    </row>
    <row r="144" spans="1:27" ht="15.75" x14ac:dyDescent="0.25">
      <c r="A144" s="54"/>
      <c r="B144" s="144">
        <v>800</v>
      </c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5"/>
      <c r="P144" s="96" t="s">
        <v>17</v>
      </c>
      <c r="Q144" s="95">
        <v>811</v>
      </c>
      <c r="R144" s="94">
        <v>5</v>
      </c>
      <c r="S144" s="94">
        <v>2</v>
      </c>
      <c r="T144" s="93" t="s">
        <v>356</v>
      </c>
      <c r="U144" s="92">
        <v>800</v>
      </c>
      <c r="V144" s="91">
        <f>V145</f>
        <v>2432013.17</v>
      </c>
      <c r="W144" s="90">
        <f>W145</f>
        <v>2431513.17</v>
      </c>
      <c r="X144" s="103">
        <f t="shared" si="4"/>
        <v>99.97944090080729</v>
      </c>
      <c r="Y144" s="64" t="s">
        <v>202</v>
      </c>
      <c r="Z144" s="55"/>
      <c r="AA144" s="56"/>
    </row>
    <row r="145" spans="1:27" ht="78.75" x14ac:dyDescent="0.25">
      <c r="A145" s="54"/>
      <c r="B145" s="144">
        <v>800</v>
      </c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5"/>
      <c r="P145" s="96" t="s">
        <v>58</v>
      </c>
      <c r="Q145" s="95">
        <v>811</v>
      </c>
      <c r="R145" s="94">
        <v>5</v>
      </c>
      <c r="S145" s="94">
        <v>2</v>
      </c>
      <c r="T145" s="93" t="s">
        <v>356</v>
      </c>
      <c r="U145" s="92">
        <v>810</v>
      </c>
      <c r="V145" s="91">
        <v>2432013.17</v>
      </c>
      <c r="W145" s="114">
        <v>2431513.17</v>
      </c>
      <c r="X145" s="103">
        <f t="shared" si="4"/>
        <v>99.97944090080729</v>
      </c>
      <c r="Y145" s="64" t="s">
        <v>202</v>
      </c>
      <c r="Z145" s="55"/>
      <c r="AA145" s="56"/>
    </row>
    <row r="146" spans="1:27" ht="31.5" x14ac:dyDescent="0.25">
      <c r="A146" s="54"/>
      <c r="B146" s="107"/>
      <c r="C146" s="108"/>
      <c r="D146" s="108"/>
      <c r="E146" s="104"/>
      <c r="F146" s="104"/>
      <c r="G146" s="104"/>
      <c r="H146" s="105"/>
      <c r="I146" s="146" t="s">
        <v>210</v>
      </c>
      <c r="J146" s="146"/>
      <c r="K146" s="146"/>
      <c r="L146" s="146"/>
      <c r="M146" s="146"/>
      <c r="N146" s="146"/>
      <c r="O146" s="147"/>
      <c r="P146" s="102" t="s">
        <v>20</v>
      </c>
      <c r="Q146" s="101">
        <v>811</v>
      </c>
      <c r="R146" s="100">
        <v>5</v>
      </c>
      <c r="S146" s="100">
        <v>2</v>
      </c>
      <c r="T146" s="99" t="s">
        <v>108</v>
      </c>
      <c r="U146" s="98" t="s">
        <v>2</v>
      </c>
      <c r="V146" s="97">
        <f>V147+V149</f>
        <v>2606752</v>
      </c>
      <c r="W146" s="87">
        <f>W147+W149</f>
        <v>2606752</v>
      </c>
      <c r="X146" s="103">
        <f t="shared" si="4"/>
        <v>100</v>
      </c>
      <c r="Y146" s="64" t="s">
        <v>202</v>
      </c>
      <c r="Z146" s="55"/>
      <c r="AA146" s="56"/>
    </row>
    <row r="147" spans="1:27" ht="31.5" x14ac:dyDescent="0.25">
      <c r="A147" s="54"/>
      <c r="B147" s="144">
        <v>200</v>
      </c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5"/>
      <c r="P147" s="96" t="s">
        <v>35</v>
      </c>
      <c r="Q147" s="95">
        <v>811</v>
      </c>
      <c r="R147" s="94">
        <v>5</v>
      </c>
      <c r="S147" s="94">
        <v>2</v>
      </c>
      <c r="T147" s="93" t="s">
        <v>108</v>
      </c>
      <c r="U147" s="92">
        <v>200</v>
      </c>
      <c r="V147" s="91">
        <f>V148</f>
        <v>2256752</v>
      </c>
      <c r="W147" s="90">
        <f>W148</f>
        <v>2256752</v>
      </c>
      <c r="X147" s="103">
        <f t="shared" si="4"/>
        <v>100</v>
      </c>
      <c r="Y147" s="64" t="s">
        <v>202</v>
      </c>
      <c r="Z147" s="55"/>
      <c r="AA147" s="56"/>
    </row>
    <row r="148" spans="1:27" ht="47.25" x14ac:dyDescent="0.25">
      <c r="A148" s="54"/>
      <c r="B148" s="144">
        <v>200</v>
      </c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5"/>
      <c r="P148" s="96" t="s">
        <v>12</v>
      </c>
      <c r="Q148" s="95">
        <v>811</v>
      </c>
      <c r="R148" s="94">
        <v>5</v>
      </c>
      <c r="S148" s="94">
        <v>2</v>
      </c>
      <c r="T148" s="93" t="s">
        <v>108</v>
      </c>
      <c r="U148" s="92">
        <v>240</v>
      </c>
      <c r="V148" s="91">
        <v>2256752</v>
      </c>
      <c r="W148" s="114">
        <v>2256752</v>
      </c>
      <c r="X148" s="103">
        <f t="shared" si="4"/>
        <v>100</v>
      </c>
      <c r="Y148" s="64" t="s">
        <v>202</v>
      </c>
      <c r="Z148" s="55"/>
      <c r="AA148" s="56"/>
    </row>
    <row r="149" spans="1:27" ht="15.75" x14ac:dyDescent="0.25">
      <c r="A149" s="54"/>
      <c r="B149" s="107"/>
      <c r="C149" s="108"/>
      <c r="D149" s="108"/>
      <c r="E149" s="104"/>
      <c r="F149" s="104"/>
      <c r="G149" s="104"/>
      <c r="H149" s="105"/>
      <c r="I149" s="146" t="s">
        <v>211</v>
      </c>
      <c r="J149" s="146"/>
      <c r="K149" s="146"/>
      <c r="L149" s="146"/>
      <c r="M149" s="146"/>
      <c r="N149" s="146"/>
      <c r="O149" s="147"/>
      <c r="P149" s="96" t="s">
        <v>17</v>
      </c>
      <c r="Q149" s="95">
        <v>811</v>
      </c>
      <c r="R149" s="94">
        <v>5</v>
      </c>
      <c r="S149" s="94">
        <v>2</v>
      </c>
      <c r="T149" s="93" t="s">
        <v>108</v>
      </c>
      <c r="U149" s="92">
        <v>800</v>
      </c>
      <c r="V149" s="91">
        <f>V150</f>
        <v>350000</v>
      </c>
      <c r="W149" s="90">
        <f>W150</f>
        <v>350000</v>
      </c>
      <c r="X149" s="103">
        <f t="shared" si="4"/>
        <v>100</v>
      </c>
      <c r="Y149" s="64" t="s">
        <v>212</v>
      </c>
      <c r="Z149" s="55"/>
      <c r="AA149" s="56"/>
    </row>
    <row r="150" spans="1:27" ht="78.75" x14ac:dyDescent="0.25">
      <c r="A150" s="54"/>
      <c r="B150" s="144">
        <v>400</v>
      </c>
      <c r="C150" s="144"/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5"/>
      <c r="P150" s="96" t="s">
        <v>58</v>
      </c>
      <c r="Q150" s="95">
        <v>811</v>
      </c>
      <c r="R150" s="94">
        <v>5</v>
      </c>
      <c r="S150" s="94">
        <v>2</v>
      </c>
      <c r="T150" s="93" t="s">
        <v>108</v>
      </c>
      <c r="U150" s="92">
        <v>810</v>
      </c>
      <c r="V150" s="91">
        <v>350000</v>
      </c>
      <c r="W150" s="115">
        <v>350000</v>
      </c>
      <c r="X150" s="103">
        <f t="shared" si="4"/>
        <v>100</v>
      </c>
      <c r="Y150" s="64" t="s">
        <v>212</v>
      </c>
      <c r="Z150" s="55"/>
      <c r="AA150" s="56"/>
    </row>
    <row r="151" spans="1:27" ht="126" x14ac:dyDescent="0.25">
      <c r="A151" s="54"/>
      <c r="B151" s="144">
        <v>400</v>
      </c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5"/>
      <c r="P151" s="102" t="s">
        <v>293</v>
      </c>
      <c r="Q151" s="101">
        <v>811</v>
      </c>
      <c r="R151" s="100">
        <v>5</v>
      </c>
      <c r="S151" s="100">
        <v>2</v>
      </c>
      <c r="T151" s="99" t="s">
        <v>109</v>
      </c>
      <c r="U151" s="98" t="s">
        <v>2</v>
      </c>
      <c r="V151" s="97">
        <f>V152</f>
        <v>70518894.790000007</v>
      </c>
      <c r="W151" s="87">
        <f>W152</f>
        <v>70518894.790000007</v>
      </c>
      <c r="X151" s="103">
        <f t="shared" si="4"/>
        <v>100</v>
      </c>
      <c r="Y151" s="64" t="s">
        <v>212</v>
      </c>
      <c r="Z151" s="55"/>
      <c r="AA151" s="56"/>
    </row>
    <row r="152" spans="1:27" ht="15.75" x14ac:dyDescent="0.25">
      <c r="A152" s="54"/>
      <c r="B152" s="107"/>
      <c r="C152" s="108"/>
      <c r="D152" s="108"/>
      <c r="E152" s="104"/>
      <c r="F152" s="104"/>
      <c r="G152" s="104"/>
      <c r="H152" s="105"/>
      <c r="I152" s="146" t="s">
        <v>213</v>
      </c>
      <c r="J152" s="146"/>
      <c r="K152" s="146"/>
      <c r="L152" s="146"/>
      <c r="M152" s="146"/>
      <c r="N152" s="146"/>
      <c r="O152" s="147"/>
      <c r="P152" s="96" t="s">
        <v>17</v>
      </c>
      <c r="Q152" s="95">
        <v>811</v>
      </c>
      <c r="R152" s="94">
        <v>5</v>
      </c>
      <c r="S152" s="94">
        <v>2</v>
      </c>
      <c r="T152" s="93" t="s">
        <v>109</v>
      </c>
      <c r="U152" s="92">
        <v>800</v>
      </c>
      <c r="V152" s="91">
        <f>V153</f>
        <v>70518894.790000007</v>
      </c>
      <c r="W152" s="90">
        <f>W153</f>
        <v>70518894.790000007</v>
      </c>
      <c r="X152" s="103">
        <f t="shared" si="4"/>
        <v>100</v>
      </c>
      <c r="Y152" s="64" t="s">
        <v>183</v>
      </c>
      <c r="Z152" s="55"/>
      <c r="AA152" s="56"/>
    </row>
    <row r="153" spans="1:27" ht="78.75" x14ac:dyDescent="0.25">
      <c r="A153" s="54"/>
      <c r="B153" s="144">
        <v>800</v>
      </c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5"/>
      <c r="P153" s="96" t="s">
        <v>58</v>
      </c>
      <c r="Q153" s="95">
        <v>811</v>
      </c>
      <c r="R153" s="94">
        <v>5</v>
      </c>
      <c r="S153" s="94">
        <v>2</v>
      </c>
      <c r="T153" s="93" t="s">
        <v>109</v>
      </c>
      <c r="U153" s="92">
        <v>810</v>
      </c>
      <c r="V153" s="91">
        <v>70518894.790000007</v>
      </c>
      <c r="W153" s="115">
        <v>70518894.790000007</v>
      </c>
      <c r="X153" s="103">
        <f t="shared" si="4"/>
        <v>100</v>
      </c>
      <c r="Y153" s="64" t="s">
        <v>183</v>
      </c>
      <c r="Z153" s="55"/>
      <c r="AA153" s="56"/>
    </row>
    <row r="154" spans="1:27" ht="78.75" x14ac:dyDescent="0.25">
      <c r="A154" s="54"/>
      <c r="B154" s="144">
        <v>800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5"/>
      <c r="P154" s="102" t="s">
        <v>301</v>
      </c>
      <c r="Q154" s="101">
        <v>811</v>
      </c>
      <c r="R154" s="100">
        <v>5</v>
      </c>
      <c r="S154" s="100">
        <v>2</v>
      </c>
      <c r="T154" s="99" t="s">
        <v>302</v>
      </c>
      <c r="U154" s="98" t="s">
        <v>2</v>
      </c>
      <c r="V154" s="97">
        <f>V155+V157</f>
        <v>10094881.550000001</v>
      </c>
      <c r="W154" s="87">
        <f>W155+W157</f>
        <v>10094881.550000001</v>
      </c>
      <c r="X154" s="103">
        <f t="shared" si="4"/>
        <v>100</v>
      </c>
      <c r="Y154" s="64" t="s">
        <v>183</v>
      </c>
      <c r="Z154" s="55"/>
      <c r="AA154" s="56"/>
    </row>
    <row r="155" spans="1:27" ht="31.5" x14ac:dyDescent="0.25">
      <c r="A155" s="54"/>
      <c r="B155" s="107"/>
      <c r="C155" s="108"/>
      <c r="D155" s="108"/>
      <c r="E155" s="104"/>
      <c r="F155" s="104"/>
      <c r="G155" s="104"/>
      <c r="H155" s="105"/>
      <c r="I155" s="146" t="s">
        <v>214</v>
      </c>
      <c r="J155" s="146"/>
      <c r="K155" s="146"/>
      <c r="L155" s="146"/>
      <c r="M155" s="146"/>
      <c r="N155" s="146"/>
      <c r="O155" s="147"/>
      <c r="P155" s="96" t="s">
        <v>35</v>
      </c>
      <c r="Q155" s="95">
        <v>811</v>
      </c>
      <c r="R155" s="94">
        <v>5</v>
      </c>
      <c r="S155" s="94">
        <v>2</v>
      </c>
      <c r="T155" s="93" t="s">
        <v>302</v>
      </c>
      <c r="U155" s="92">
        <v>200</v>
      </c>
      <c r="V155" s="91">
        <f>V156</f>
        <v>8882200</v>
      </c>
      <c r="W155" s="90">
        <f>W156</f>
        <v>8882200</v>
      </c>
      <c r="X155" s="103">
        <f t="shared" si="4"/>
        <v>100</v>
      </c>
      <c r="Y155" s="64" t="s">
        <v>183</v>
      </c>
      <c r="Z155" s="55"/>
      <c r="AA155" s="56"/>
    </row>
    <row r="156" spans="1:27" ht="47.25" x14ac:dyDescent="0.25">
      <c r="A156" s="54"/>
      <c r="B156" s="144">
        <v>200</v>
      </c>
      <c r="C156" s="144"/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5"/>
      <c r="P156" s="96" t="s">
        <v>12</v>
      </c>
      <c r="Q156" s="95">
        <v>811</v>
      </c>
      <c r="R156" s="94">
        <v>5</v>
      </c>
      <c r="S156" s="94">
        <v>2</v>
      </c>
      <c r="T156" s="93" t="s">
        <v>302</v>
      </c>
      <c r="U156" s="92">
        <v>240</v>
      </c>
      <c r="V156" s="91">
        <v>8882200</v>
      </c>
      <c r="W156" s="116">
        <v>8882200</v>
      </c>
      <c r="X156" s="103">
        <f t="shared" si="4"/>
        <v>100</v>
      </c>
      <c r="Y156" s="64" t="s">
        <v>183</v>
      </c>
      <c r="Z156" s="55"/>
      <c r="AA156" s="56"/>
    </row>
    <row r="157" spans="1:27" ht="15.75" x14ac:dyDescent="0.25">
      <c r="A157" s="54"/>
      <c r="B157" s="144">
        <v>200</v>
      </c>
      <c r="C157" s="144"/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5"/>
      <c r="P157" s="96" t="s">
        <v>17</v>
      </c>
      <c r="Q157" s="95">
        <v>811</v>
      </c>
      <c r="R157" s="94">
        <v>5</v>
      </c>
      <c r="S157" s="94">
        <v>2</v>
      </c>
      <c r="T157" s="93" t="s">
        <v>302</v>
      </c>
      <c r="U157" s="92">
        <v>800</v>
      </c>
      <c r="V157" s="91">
        <f>V158</f>
        <v>1212681.55</v>
      </c>
      <c r="W157" s="90">
        <f>W158</f>
        <v>1212681.55</v>
      </c>
      <c r="X157" s="103">
        <f t="shared" si="4"/>
        <v>100</v>
      </c>
      <c r="Y157" s="64" t="s">
        <v>183</v>
      </c>
      <c r="Z157" s="55"/>
      <c r="AA157" s="56"/>
    </row>
    <row r="158" spans="1:27" ht="78.75" x14ac:dyDescent="0.25">
      <c r="A158" s="54"/>
      <c r="B158" s="107"/>
      <c r="C158" s="108"/>
      <c r="D158" s="108"/>
      <c r="E158" s="104"/>
      <c r="F158" s="104"/>
      <c r="G158" s="104"/>
      <c r="H158" s="105"/>
      <c r="I158" s="146" t="s">
        <v>215</v>
      </c>
      <c r="J158" s="146"/>
      <c r="K158" s="146"/>
      <c r="L158" s="146"/>
      <c r="M158" s="146"/>
      <c r="N158" s="146"/>
      <c r="O158" s="147"/>
      <c r="P158" s="96" t="s">
        <v>58</v>
      </c>
      <c r="Q158" s="95">
        <v>811</v>
      </c>
      <c r="R158" s="94">
        <v>5</v>
      </c>
      <c r="S158" s="94">
        <v>2</v>
      </c>
      <c r="T158" s="93" t="s">
        <v>302</v>
      </c>
      <c r="U158" s="92">
        <v>810</v>
      </c>
      <c r="V158" s="91">
        <v>1212681.55</v>
      </c>
      <c r="W158" s="113">
        <v>1212681.55</v>
      </c>
      <c r="X158" s="103">
        <f t="shared" si="4"/>
        <v>100</v>
      </c>
      <c r="Y158" s="64" t="s">
        <v>216</v>
      </c>
      <c r="Z158" s="55"/>
      <c r="AA158" s="56"/>
    </row>
    <row r="159" spans="1:27" ht="47.25" x14ac:dyDescent="0.25">
      <c r="A159" s="54"/>
      <c r="B159" s="144">
        <v>400</v>
      </c>
      <c r="C159" s="144"/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5"/>
      <c r="P159" s="102" t="s">
        <v>328</v>
      </c>
      <c r="Q159" s="101">
        <v>811</v>
      </c>
      <c r="R159" s="100">
        <v>5</v>
      </c>
      <c r="S159" s="100">
        <v>2</v>
      </c>
      <c r="T159" s="99" t="s">
        <v>294</v>
      </c>
      <c r="U159" s="98" t="s">
        <v>2</v>
      </c>
      <c r="V159" s="97">
        <f>V160</f>
        <v>6442687.9800000004</v>
      </c>
      <c r="W159" s="87">
        <f>W160</f>
        <v>6442687.9800000004</v>
      </c>
      <c r="X159" s="103">
        <f t="shared" si="4"/>
        <v>100</v>
      </c>
      <c r="Y159" s="64" t="s">
        <v>216</v>
      </c>
      <c r="Z159" s="55"/>
      <c r="AA159" s="56"/>
    </row>
    <row r="160" spans="1:27" ht="15.75" x14ac:dyDescent="0.25">
      <c r="A160" s="54"/>
      <c r="B160" s="144">
        <v>400</v>
      </c>
      <c r="C160" s="144"/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4"/>
      <c r="O160" s="145"/>
      <c r="P160" s="96" t="s">
        <v>17</v>
      </c>
      <c r="Q160" s="95">
        <v>811</v>
      </c>
      <c r="R160" s="94">
        <v>5</v>
      </c>
      <c r="S160" s="94">
        <v>2</v>
      </c>
      <c r="T160" s="93" t="s">
        <v>294</v>
      </c>
      <c r="U160" s="92">
        <v>800</v>
      </c>
      <c r="V160" s="91">
        <f>V161</f>
        <v>6442687.9800000004</v>
      </c>
      <c r="W160" s="90">
        <f>W161</f>
        <v>6442687.9800000004</v>
      </c>
      <c r="X160" s="103">
        <f t="shared" si="4"/>
        <v>100</v>
      </c>
      <c r="Y160" s="64" t="s">
        <v>217</v>
      </c>
      <c r="Z160" s="55"/>
      <c r="AA160" s="56"/>
    </row>
    <row r="161" spans="1:27" ht="78.75" x14ac:dyDescent="0.25">
      <c r="A161" s="54"/>
      <c r="B161" s="144">
        <v>400</v>
      </c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5"/>
      <c r="P161" s="96" t="s">
        <v>58</v>
      </c>
      <c r="Q161" s="95">
        <v>811</v>
      </c>
      <c r="R161" s="94">
        <v>5</v>
      </c>
      <c r="S161" s="94">
        <v>2</v>
      </c>
      <c r="T161" s="93" t="s">
        <v>294</v>
      </c>
      <c r="U161" s="92">
        <v>810</v>
      </c>
      <c r="V161" s="91">
        <v>6442687.9800000004</v>
      </c>
      <c r="W161" s="114">
        <v>6442687.9800000004</v>
      </c>
      <c r="X161" s="103">
        <f t="shared" si="4"/>
        <v>100</v>
      </c>
      <c r="Y161" s="64" t="s">
        <v>217</v>
      </c>
      <c r="Z161" s="55"/>
      <c r="AA161" s="56"/>
    </row>
    <row r="162" spans="1:27" ht="63" x14ac:dyDescent="0.25">
      <c r="A162" s="54"/>
      <c r="B162" s="107"/>
      <c r="C162" s="108"/>
      <c r="D162" s="108"/>
      <c r="E162" s="104"/>
      <c r="F162" s="104"/>
      <c r="G162" s="104"/>
      <c r="H162" s="105"/>
      <c r="I162" s="146" t="s">
        <v>218</v>
      </c>
      <c r="J162" s="146"/>
      <c r="K162" s="146"/>
      <c r="L162" s="146"/>
      <c r="M162" s="146"/>
      <c r="N162" s="146"/>
      <c r="O162" s="147"/>
      <c r="P162" s="102" t="s">
        <v>329</v>
      </c>
      <c r="Q162" s="101">
        <v>811</v>
      </c>
      <c r="R162" s="100">
        <v>5</v>
      </c>
      <c r="S162" s="100">
        <v>2</v>
      </c>
      <c r="T162" s="99" t="s">
        <v>330</v>
      </c>
      <c r="U162" s="98" t="s">
        <v>2</v>
      </c>
      <c r="V162" s="97">
        <f>V163</f>
        <v>8114831.0499999998</v>
      </c>
      <c r="W162" s="87">
        <f>W163</f>
        <v>8114831.0199999996</v>
      </c>
      <c r="X162" s="103">
        <f t="shared" si="4"/>
        <v>99.999999630306533</v>
      </c>
      <c r="Y162" s="64" t="s">
        <v>185</v>
      </c>
      <c r="Z162" s="55"/>
      <c r="AA162" s="56"/>
    </row>
    <row r="163" spans="1:27" ht="47.25" x14ac:dyDescent="0.25">
      <c r="A163" s="54"/>
      <c r="B163" s="144">
        <v>400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5"/>
      <c r="P163" s="96" t="s">
        <v>61</v>
      </c>
      <c r="Q163" s="95">
        <v>811</v>
      </c>
      <c r="R163" s="94">
        <v>5</v>
      </c>
      <c r="S163" s="94">
        <v>2</v>
      </c>
      <c r="T163" s="93" t="s">
        <v>330</v>
      </c>
      <c r="U163" s="92">
        <v>400</v>
      </c>
      <c r="V163" s="91">
        <f>V164</f>
        <v>8114831.0499999998</v>
      </c>
      <c r="W163" s="90">
        <f>W164</f>
        <v>8114831.0199999996</v>
      </c>
      <c r="X163" s="103">
        <f t="shared" si="4"/>
        <v>99.999999630306533</v>
      </c>
      <c r="Y163" s="64" t="s">
        <v>185</v>
      </c>
      <c r="Z163" s="55"/>
      <c r="AA163" s="56"/>
    </row>
    <row r="164" spans="1:27" ht="15.75" x14ac:dyDescent="0.25">
      <c r="A164" s="54"/>
      <c r="B164" s="144">
        <v>400</v>
      </c>
      <c r="C164" s="144"/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5"/>
      <c r="P164" s="96" t="s">
        <v>8</v>
      </c>
      <c r="Q164" s="95">
        <v>811</v>
      </c>
      <c r="R164" s="94">
        <v>5</v>
      </c>
      <c r="S164" s="94">
        <v>2</v>
      </c>
      <c r="T164" s="93" t="s">
        <v>330</v>
      </c>
      <c r="U164" s="92">
        <v>410</v>
      </c>
      <c r="V164" s="91">
        <v>8114831.0499999998</v>
      </c>
      <c r="W164" s="113">
        <v>8114831.0199999996</v>
      </c>
      <c r="X164" s="103">
        <f t="shared" si="4"/>
        <v>99.999999630306533</v>
      </c>
      <c r="Y164" s="64" t="s">
        <v>185</v>
      </c>
      <c r="Z164" s="55"/>
      <c r="AA164" s="56"/>
    </row>
    <row r="165" spans="1:27" ht="141.75" x14ac:dyDescent="0.25">
      <c r="A165" s="54"/>
      <c r="B165" s="107"/>
      <c r="C165" s="108"/>
      <c r="D165" s="108"/>
      <c r="E165" s="104"/>
      <c r="F165" s="104"/>
      <c r="G165" s="104"/>
      <c r="H165" s="105"/>
      <c r="I165" s="146" t="s">
        <v>219</v>
      </c>
      <c r="J165" s="146"/>
      <c r="K165" s="146"/>
      <c r="L165" s="146"/>
      <c r="M165" s="146"/>
      <c r="N165" s="146"/>
      <c r="O165" s="147"/>
      <c r="P165" s="102" t="s">
        <v>110</v>
      </c>
      <c r="Q165" s="101">
        <v>811</v>
      </c>
      <c r="R165" s="100">
        <v>5</v>
      </c>
      <c r="S165" s="100">
        <v>2</v>
      </c>
      <c r="T165" s="99" t="s">
        <v>111</v>
      </c>
      <c r="U165" s="98" t="s">
        <v>2</v>
      </c>
      <c r="V165" s="97">
        <f>V166</f>
        <v>1073891.81</v>
      </c>
      <c r="W165" s="87">
        <f>W166</f>
        <v>1073891.8</v>
      </c>
      <c r="X165" s="103">
        <f t="shared" si="4"/>
        <v>99.999999068807497</v>
      </c>
      <c r="Y165" s="64" t="s">
        <v>185</v>
      </c>
      <c r="Z165" s="55"/>
      <c r="AA165" s="56"/>
    </row>
    <row r="166" spans="1:27" ht="15.75" x14ac:dyDescent="0.25">
      <c r="A166" s="54"/>
      <c r="B166" s="144">
        <v>200</v>
      </c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5"/>
      <c r="P166" s="96" t="s">
        <v>17</v>
      </c>
      <c r="Q166" s="95">
        <v>811</v>
      </c>
      <c r="R166" s="94">
        <v>5</v>
      </c>
      <c r="S166" s="94">
        <v>2</v>
      </c>
      <c r="T166" s="93" t="s">
        <v>111</v>
      </c>
      <c r="U166" s="92">
        <v>800</v>
      </c>
      <c r="V166" s="91">
        <f>V167</f>
        <v>1073891.81</v>
      </c>
      <c r="W166" s="90">
        <f>W167</f>
        <v>1073891.8</v>
      </c>
      <c r="X166" s="103">
        <f t="shared" si="4"/>
        <v>99.999999068807497</v>
      </c>
      <c r="Y166" s="64" t="s">
        <v>185</v>
      </c>
      <c r="Z166" s="55"/>
      <c r="AA166" s="56"/>
    </row>
    <row r="167" spans="1:27" ht="78.75" x14ac:dyDescent="0.25">
      <c r="A167" s="54"/>
      <c r="B167" s="144">
        <v>200</v>
      </c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5"/>
      <c r="P167" s="96" t="s">
        <v>58</v>
      </c>
      <c r="Q167" s="95">
        <v>811</v>
      </c>
      <c r="R167" s="94">
        <v>5</v>
      </c>
      <c r="S167" s="94">
        <v>2</v>
      </c>
      <c r="T167" s="93" t="s">
        <v>111</v>
      </c>
      <c r="U167" s="92">
        <v>810</v>
      </c>
      <c r="V167" s="91">
        <v>1073891.81</v>
      </c>
      <c r="W167" s="113">
        <v>1073891.8</v>
      </c>
      <c r="X167" s="103">
        <f t="shared" si="4"/>
        <v>99.999999068807497</v>
      </c>
      <c r="Y167" s="64" t="s">
        <v>185</v>
      </c>
      <c r="Z167" s="55"/>
      <c r="AA167" s="56"/>
    </row>
    <row r="168" spans="1:27" ht="141.75" x14ac:dyDescent="0.25">
      <c r="A168" s="54"/>
      <c r="B168" s="107"/>
      <c r="C168" s="108"/>
      <c r="D168" s="108"/>
      <c r="E168" s="104"/>
      <c r="F168" s="104"/>
      <c r="G168" s="104"/>
      <c r="H168" s="105"/>
      <c r="I168" s="146" t="s">
        <v>220</v>
      </c>
      <c r="J168" s="146"/>
      <c r="K168" s="146"/>
      <c r="L168" s="146"/>
      <c r="M168" s="146"/>
      <c r="N168" s="146"/>
      <c r="O168" s="147"/>
      <c r="P168" s="102" t="s">
        <v>295</v>
      </c>
      <c r="Q168" s="101">
        <v>811</v>
      </c>
      <c r="R168" s="100">
        <v>5</v>
      </c>
      <c r="S168" s="100">
        <v>2</v>
      </c>
      <c r="T168" s="99" t="s">
        <v>296</v>
      </c>
      <c r="U168" s="98" t="s">
        <v>2</v>
      </c>
      <c r="V168" s="97">
        <f>V169</f>
        <v>98112</v>
      </c>
      <c r="W168" s="87">
        <f>W169</f>
        <v>98111.99</v>
      </c>
      <c r="X168" s="103">
        <f t="shared" si="4"/>
        <v>99.999989807566863</v>
      </c>
      <c r="Y168" s="64" t="s">
        <v>206</v>
      </c>
      <c r="Z168" s="55"/>
      <c r="AA168" s="56"/>
    </row>
    <row r="169" spans="1:27" ht="15.75" x14ac:dyDescent="0.25">
      <c r="A169" s="54"/>
      <c r="B169" s="107"/>
      <c r="C169" s="108"/>
      <c r="D169" s="108"/>
      <c r="E169" s="104"/>
      <c r="F169" s="105"/>
      <c r="G169" s="148" t="s">
        <v>221</v>
      </c>
      <c r="H169" s="148"/>
      <c r="I169" s="148"/>
      <c r="J169" s="148"/>
      <c r="K169" s="148"/>
      <c r="L169" s="148"/>
      <c r="M169" s="148"/>
      <c r="N169" s="148"/>
      <c r="O169" s="149"/>
      <c r="P169" s="96" t="s">
        <v>17</v>
      </c>
      <c r="Q169" s="95">
        <v>811</v>
      </c>
      <c r="R169" s="94">
        <v>5</v>
      </c>
      <c r="S169" s="94">
        <v>2</v>
      </c>
      <c r="T169" s="93" t="s">
        <v>296</v>
      </c>
      <c r="U169" s="92">
        <v>800</v>
      </c>
      <c r="V169" s="91">
        <f>V170</f>
        <v>98112</v>
      </c>
      <c r="W169" s="90">
        <f>W170</f>
        <v>98111.99</v>
      </c>
      <c r="X169" s="103">
        <f t="shared" si="4"/>
        <v>99.999989807566863</v>
      </c>
      <c r="Y169" s="64" t="s">
        <v>222</v>
      </c>
      <c r="Z169" s="55"/>
      <c r="AA169" s="56"/>
    </row>
    <row r="170" spans="1:27" ht="78.75" x14ac:dyDescent="0.25">
      <c r="A170" s="54"/>
      <c r="B170" s="107"/>
      <c r="C170" s="108"/>
      <c r="D170" s="108"/>
      <c r="E170" s="104"/>
      <c r="F170" s="104"/>
      <c r="G170" s="104"/>
      <c r="H170" s="105"/>
      <c r="I170" s="146" t="s">
        <v>223</v>
      </c>
      <c r="J170" s="146"/>
      <c r="K170" s="146"/>
      <c r="L170" s="146"/>
      <c r="M170" s="146"/>
      <c r="N170" s="146"/>
      <c r="O170" s="147"/>
      <c r="P170" s="96" t="s">
        <v>58</v>
      </c>
      <c r="Q170" s="95">
        <v>811</v>
      </c>
      <c r="R170" s="94">
        <v>5</v>
      </c>
      <c r="S170" s="94">
        <v>2</v>
      </c>
      <c r="T170" s="93" t="s">
        <v>296</v>
      </c>
      <c r="U170" s="92">
        <v>810</v>
      </c>
      <c r="V170" s="91">
        <v>98112</v>
      </c>
      <c r="W170" s="116">
        <v>98111.99</v>
      </c>
      <c r="X170" s="103">
        <f t="shared" si="4"/>
        <v>99.999989807566863</v>
      </c>
      <c r="Y170" s="64" t="s">
        <v>222</v>
      </c>
      <c r="Z170" s="55"/>
      <c r="AA170" s="56"/>
    </row>
    <row r="171" spans="1:27" ht="63" x14ac:dyDescent="0.25">
      <c r="A171" s="54"/>
      <c r="B171" s="144">
        <v>400</v>
      </c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5"/>
      <c r="P171" s="102" t="s">
        <v>331</v>
      </c>
      <c r="Q171" s="101">
        <v>811</v>
      </c>
      <c r="R171" s="100">
        <v>5</v>
      </c>
      <c r="S171" s="100">
        <v>2</v>
      </c>
      <c r="T171" s="99" t="s">
        <v>297</v>
      </c>
      <c r="U171" s="98" t="s">
        <v>2</v>
      </c>
      <c r="V171" s="97">
        <f>V172</f>
        <v>123576.11</v>
      </c>
      <c r="W171" s="87">
        <f>W172</f>
        <v>123576.11</v>
      </c>
      <c r="X171" s="103">
        <f t="shared" si="4"/>
        <v>100</v>
      </c>
      <c r="Y171" s="64" t="s">
        <v>222</v>
      </c>
      <c r="Z171" s="55"/>
      <c r="AA171" s="56"/>
    </row>
    <row r="172" spans="1:27" ht="47.25" x14ac:dyDescent="0.25">
      <c r="A172" s="54"/>
      <c r="B172" s="144">
        <v>400</v>
      </c>
      <c r="C172" s="144"/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  <c r="O172" s="145"/>
      <c r="P172" s="96" t="s">
        <v>61</v>
      </c>
      <c r="Q172" s="95">
        <v>811</v>
      </c>
      <c r="R172" s="94">
        <v>5</v>
      </c>
      <c r="S172" s="94">
        <v>2</v>
      </c>
      <c r="T172" s="93" t="s">
        <v>297</v>
      </c>
      <c r="U172" s="92">
        <v>400</v>
      </c>
      <c r="V172" s="91">
        <f>V173</f>
        <v>123576.11</v>
      </c>
      <c r="W172" s="90">
        <f>W173</f>
        <v>123576.11</v>
      </c>
      <c r="X172" s="103">
        <f t="shared" si="4"/>
        <v>100</v>
      </c>
      <c r="Y172" s="64" t="s">
        <v>222</v>
      </c>
      <c r="Z172" s="55"/>
      <c r="AA172" s="56"/>
    </row>
    <row r="173" spans="1:27" ht="15.75" x14ac:dyDescent="0.25">
      <c r="A173" s="54"/>
      <c r="B173" s="150" t="s">
        <v>19</v>
      </c>
      <c r="C173" s="150"/>
      <c r="D173" s="150"/>
      <c r="E173" s="150"/>
      <c r="F173" s="150"/>
      <c r="G173" s="150"/>
      <c r="H173" s="150"/>
      <c r="I173" s="150"/>
      <c r="J173" s="150"/>
      <c r="K173" s="150"/>
      <c r="L173" s="150"/>
      <c r="M173" s="150"/>
      <c r="N173" s="150"/>
      <c r="O173" s="151"/>
      <c r="P173" s="96" t="s">
        <v>8</v>
      </c>
      <c r="Q173" s="95">
        <v>811</v>
      </c>
      <c r="R173" s="94">
        <v>5</v>
      </c>
      <c r="S173" s="94">
        <v>2</v>
      </c>
      <c r="T173" s="93" t="s">
        <v>297</v>
      </c>
      <c r="U173" s="92">
        <v>410</v>
      </c>
      <c r="V173" s="91">
        <v>123576.11</v>
      </c>
      <c r="W173" s="114">
        <v>123576.11</v>
      </c>
      <c r="X173" s="103">
        <f t="shared" si="4"/>
        <v>100</v>
      </c>
      <c r="Y173" s="64" t="s">
        <v>169</v>
      </c>
      <c r="Z173" s="55"/>
      <c r="AA173" s="56"/>
    </row>
    <row r="174" spans="1:27" ht="31.5" x14ac:dyDescent="0.25">
      <c r="A174" s="54"/>
      <c r="B174" s="107"/>
      <c r="C174" s="108"/>
      <c r="D174" s="109"/>
      <c r="E174" s="148" t="s">
        <v>224</v>
      </c>
      <c r="F174" s="148"/>
      <c r="G174" s="148"/>
      <c r="H174" s="148"/>
      <c r="I174" s="148"/>
      <c r="J174" s="148"/>
      <c r="K174" s="148"/>
      <c r="L174" s="148"/>
      <c r="M174" s="148"/>
      <c r="N174" s="148"/>
      <c r="O174" s="149"/>
      <c r="P174" s="102" t="s">
        <v>357</v>
      </c>
      <c r="Q174" s="101">
        <v>811</v>
      </c>
      <c r="R174" s="100">
        <v>5</v>
      </c>
      <c r="S174" s="100">
        <v>2</v>
      </c>
      <c r="T174" s="99" t="s">
        <v>358</v>
      </c>
      <c r="U174" s="98" t="s">
        <v>2</v>
      </c>
      <c r="V174" s="97">
        <f>V175</f>
        <v>1923.54</v>
      </c>
      <c r="W174" s="87">
        <f>W175</f>
        <v>1923.03</v>
      </c>
      <c r="X174" s="103">
        <f t="shared" si="4"/>
        <v>99.973486384478619</v>
      </c>
      <c r="Y174" s="64" t="s">
        <v>202</v>
      </c>
      <c r="Z174" s="55"/>
      <c r="AA174" s="56"/>
    </row>
    <row r="175" spans="1:27" ht="15.75" x14ac:dyDescent="0.25">
      <c r="A175" s="54"/>
      <c r="B175" s="107"/>
      <c r="C175" s="108"/>
      <c r="D175" s="108"/>
      <c r="E175" s="104"/>
      <c r="F175" s="104"/>
      <c r="G175" s="104"/>
      <c r="H175" s="105"/>
      <c r="I175" s="146" t="s">
        <v>225</v>
      </c>
      <c r="J175" s="146"/>
      <c r="K175" s="146"/>
      <c r="L175" s="146"/>
      <c r="M175" s="146"/>
      <c r="N175" s="146"/>
      <c r="O175" s="147"/>
      <c r="P175" s="96" t="s">
        <v>17</v>
      </c>
      <c r="Q175" s="95">
        <v>811</v>
      </c>
      <c r="R175" s="94">
        <v>5</v>
      </c>
      <c r="S175" s="94">
        <v>2</v>
      </c>
      <c r="T175" s="93" t="s">
        <v>358</v>
      </c>
      <c r="U175" s="92">
        <v>800</v>
      </c>
      <c r="V175" s="91">
        <f>V176</f>
        <v>1923.54</v>
      </c>
      <c r="W175" s="90">
        <f>W176</f>
        <v>1923.03</v>
      </c>
      <c r="X175" s="103">
        <f t="shared" si="4"/>
        <v>99.973486384478619</v>
      </c>
      <c r="Y175" s="64" t="s">
        <v>202</v>
      </c>
      <c r="Z175" s="55"/>
      <c r="AA175" s="56"/>
    </row>
    <row r="176" spans="1:27" ht="78.75" x14ac:dyDescent="0.25">
      <c r="A176" s="54"/>
      <c r="B176" s="144">
        <v>200</v>
      </c>
      <c r="C176" s="144"/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5"/>
      <c r="P176" s="96" t="s">
        <v>58</v>
      </c>
      <c r="Q176" s="95">
        <v>811</v>
      </c>
      <c r="R176" s="94">
        <v>5</v>
      </c>
      <c r="S176" s="94">
        <v>2</v>
      </c>
      <c r="T176" s="93" t="s">
        <v>358</v>
      </c>
      <c r="U176" s="92">
        <v>810</v>
      </c>
      <c r="V176" s="91">
        <v>1923.54</v>
      </c>
      <c r="W176" s="114">
        <v>1923.03</v>
      </c>
      <c r="X176" s="103">
        <f t="shared" si="4"/>
        <v>99.973486384478619</v>
      </c>
      <c r="Y176" s="64" t="s">
        <v>202</v>
      </c>
      <c r="Z176" s="55"/>
      <c r="AA176" s="56"/>
    </row>
    <row r="177" spans="1:27" ht="15.75" x14ac:dyDescent="0.25">
      <c r="A177" s="54"/>
      <c r="B177" s="144">
        <v>200</v>
      </c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5"/>
      <c r="P177" s="102" t="s">
        <v>19</v>
      </c>
      <c r="Q177" s="101">
        <v>811</v>
      </c>
      <c r="R177" s="100">
        <v>5</v>
      </c>
      <c r="S177" s="100">
        <v>3</v>
      </c>
      <c r="T177" s="99" t="s">
        <v>2</v>
      </c>
      <c r="U177" s="98" t="s">
        <v>2</v>
      </c>
      <c r="V177" s="97">
        <f>V178+V188</f>
        <v>114501242.59</v>
      </c>
      <c r="W177" s="87">
        <f>W178+W188</f>
        <v>111236672.53</v>
      </c>
      <c r="X177" s="103">
        <f t="shared" si="4"/>
        <v>97.148878050442121</v>
      </c>
      <c r="Y177" s="64" t="s">
        <v>202</v>
      </c>
      <c r="Z177" s="55"/>
      <c r="AA177" s="56"/>
    </row>
    <row r="178" spans="1:27" ht="63" x14ac:dyDescent="0.25">
      <c r="A178" s="54"/>
      <c r="B178" s="107"/>
      <c r="C178" s="108"/>
      <c r="D178" s="109"/>
      <c r="E178" s="148" t="s">
        <v>226</v>
      </c>
      <c r="F178" s="148"/>
      <c r="G178" s="148"/>
      <c r="H178" s="148"/>
      <c r="I178" s="148"/>
      <c r="J178" s="148"/>
      <c r="K178" s="148"/>
      <c r="L178" s="148"/>
      <c r="M178" s="148"/>
      <c r="N178" s="148"/>
      <c r="O178" s="149"/>
      <c r="P178" s="102" t="s">
        <v>359</v>
      </c>
      <c r="Q178" s="101">
        <v>811</v>
      </c>
      <c r="R178" s="100">
        <v>5</v>
      </c>
      <c r="S178" s="100">
        <v>3</v>
      </c>
      <c r="T178" s="99" t="s">
        <v>112</v>
      </c>
      <c r="U178" s="98" t="s">
        <v>2</v>
      </c>
      <c r="V178" s="97">
        <f>V179</f>
        <v>31883842.199999999</v>
      </c>
      <c r="W178" s="87">
        <f>W179</f>
        <v>31882505.169999998</v>
      </c>
      <c r="X178" s="103">
        <f t="shared" si="4"/>
        <v>99.995806559348736</v>
      </c>
      <c r="Y178" s="64" t="s">
        <v>227</v>
      </c>
      <c r="Z178" s="55"/>
      <c r="AA178" s="56"/>
    </row>
    <row r="179" spans="1:27" ht="31.5" x14ac:dyDescent="0.25">
      <c r="A179" s="54"/>
      <c r="B179" s="107"/>
      <c r="C179" s="108"/>
      <c r="D179" s="108"/>
      <c r="E179" s="104"/>
      <c r="F179" s="105"/>
      <c r="G179" s="148" t="s">
        <v>228</v>
      </c>
      <c r="H179" s="148"/>
      <c r="I179" s="148"/>
      <c r="J179" s="148"/>
      <c r="K179" s="148"/>
      <c r="L179" s="148"/>
      <c r="M179" s="148"/>
      <c r="N179" s="148"/>
      <c r="O179" s="149"/>
      <c r="P179" s="102" t="s">
        <v>113</v>
      </c>
      <c r="Q179" s="101">
        <v>811</v>
      </c>
      <c r="R179" s="100">
        <v>5</v>
      </c>
      <c r="S179" s="100">
        <v>3</v>
      </c>
      <c r="T179" s="99" t="s">
        <v>114</v>
      </c>
      <c r="U179" s="98" t="s">
        <v>2</v>
      </c>
      <c r="V179" s="97">
        <f>V180+V185</f>
        <v>31883842.199999999</v>
      </c>
      <c r="W179" s="87">
        <f>W180+W185</f>
        <v>31882505.169999998</v>
      </c>
      <c r="X179" s="103">
        <f t="shared" si="4"/>
        <v>99.995806559348736</v>
      </c>
      <c r="Y179" s="64" t="s">
        <v>227</v>
      </c>
      <c r="Z179" s="55"/>
      <c r="AA179" s="56"/>
    </row>
    <row r="180" spans="1:27" ht="157.5" x14ac:dyDescent="0.25">
      <c r="A180" s="54"/>
      <c r="B180" s="107"/>
      <c r="C180" s="108"/>
      <c r="D180" s="108"/>
      <c r="E180" s="104"/>
      <c r="F180" s="104"/>
      <c r="G180" s="104"/>
      <c r="H180" s="105"/>
      <c r="I180" s="146" t="s">
        <v>229</v>
      </c>
      <c r="J180" s="146"/>
      <c r="K180" s="146"/>
      <c r="L180" s="146"/>
      <c r="M180" s="146"/>
      <c r="N180" s="146"/>
      <c r="O180" s="147"/>
      <c r="P180" s="102" t="s">
        <v>360</v>
      </c>
      <c r="Q180" s="101">
        <v>811</v>
      </c>
      <c r="R180" s="100">
        <v>5</v>
      </c>
      <c r="S180" s="100">
        <v>3</v>
      </c>
      <c r="T180" s="99" t="s">
        <v>307</v>
      </c>
      <c r="U180" s="98" t="s">
        <v>2</v>
      </c>
      <c r="V180" s="97">
        <f>V181+V183</f>
        <v>11681822</v>
      </c>
      <c r="W180" s="87">
        <f>W181+W183</f>
        <v>11680504.969999999</v>
      </c>
      <c r="X180" s="103">
        <f t="shared" si="4"/>
        <v>99.98872581691451</v>
      </c>
      <c r="Y180" s="64" t="s">
        <v>227</v>
      </c>
      <c r="Z180" s="55"/>
      <c r="AA180" s="56"/>
    </row>
    <row r="181" spans="1:27" ht="31.5" x14ac:dyDescent="0.25">
      <c r="A181" s="54"/>
      <c r="B181" s="144">
        <v>800</v>
      </c>
      <c r="C181" s="144"/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5"/>
      <c r="P181" s="96" t="s">
        <v>35</v>
      </c>
      <c r="Q181" s="95">
        <v>811</v>
      </c>
      <c r="R181" s="94">
        <v>5</v>
      </c>
      <c r="S181" s="94">
        <v>3</v>
      </c>
      <c r="T181" s="93" t="s">
        <v>307</v>
      </c>
      <c r="U181" s="92">
        <v>200</v>
      </c>
      <c r="V181" s="91">
        <f>V182</f>
        <v>8692672.4700000007</v>
      </c>
      <c r="W181" s="90">
        <f>W182</f>
        <v>8691355.4499999993</v>
      </c>
      <c r="X181" s="103">
        <f t="shared" si="4"/>
        <v>99.984849078294999</v>
      </c>
      <c r="Y181" s="64" t="s">
        <v>227</v>
      </c>
      <c r="Z181" s="55"/>
      <c r="AA181" s="56"/>
    </row>
    <row r="182" spans="1:27" ht="47.25" x14ac:dyDescent="0.25">
      <c r="A182" s="54"/>
      <c r="B182" s="144">
        <v>800</v>
      </c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5"/>
      <c r="P182" s="96" t="s">
        <v>12</v>
      </c>
      <c r="Q182" s="95">
        <v>811</v>
      </c>
      <c r="R182" s="94">
        <v>5</v>
      </c>
      <c r="S182" s="94">
        <v>3</v>
      </c>
      <c r="T182" s="93" t="s">
        <v>307</v>
      </c>
      <c r="U182" s="92">
        <v>240</v>
      </c>
      <c r="V182" s="91">
        <v>8692672.4700000007</v>
      </c>
      <c r="W182" s="114">
        <v>8691355.4499999993</v>
      </c>
      <c r="X182" s="103">
        <f t="shared" si="4"/>
        <v>99.984849078294999</v>
      </c>
      <c r="Y182" s="64" t="s">
        <v>227</v>
      </c>
      <c r="Z182" s="55"/>
      <c r="AA182" s="56"/>
    </row>
    <row r="183" spans="1:27" ht="15.75" x14ac:dyDescent="0.25">
      <c r="A183" s="54"/>
      <c r="B183" s="107"/>
      <c r="C183" s="108"/>
      <c r="D183" s="108"/>
      <c r="E183" s="104"/>
      <c r="F183" s="104"/>
      <c r="G183" s="104"/>
      <c r="H183" s="105"/>
      <c r="I183" s="146" t="s">
        <v>230</v>
      </c>
      <c r="J183" s="146"/>
      <c r="K183" s="146"/>
      <c r="L183" s="146"/>
      <c r="M183" s="146"/>
      <c r="N183" s="146"/>
      <c r="O183" s="147"/>
      <c r="P183" s="96" t="s">
        <v>17</v>
      </c>
      <c r="Q183" s="95">
        <v>811</v>
      </c>
      <c r="R183" s="94">
        <v>5</v>
      </c>
      <c r="S183" s="94">
        <v>3</v>
      </c>
      <c r="T183" s="93" t="s">
        <v>307</v>
      </c>
      <c r="U183" s="92">
        <v>800</v>
      </c>
      <c r="V183" s="91">
        <f>V184</f>
        <v>2989149.53</v>
      </c>
      <c r="W183" s="90">
        <f>W184</f>
        <v>2989149.52</v>
      </c>
      <c r="X183" s="103">
        <f t="shared" si="4"/>
        <v>99.999999665456684</v>
      </c>
      <c r="Y183" s="64" t="s">
        <v>227</v>
      </c>
      <c r="Z183" s="55"/>
      <c r="AA183" s="56"/>
    </row>
    <row r="184" spans="1:27" ht="78.75" x14ac:dyDescent="0.25">
      <c r="A184" s="54"/>
      <c r="B184" s="144">
        <v>200</v>
      </c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5"/>
      <c r="P184" s="96" t="s">
        <v>58</v>
      </c>
      <c r="Q184" s="95">
        <v>811</v>
      </c>
      <c r="R184" s="94">
        <v>5</v>
      </c>
      <c r="S184" s="94">
        <v>3</v>
      </c>
      <c r="T184" s="93" t="s">
        <v>307</v>
      </c>
      <c r="U184" s="92">
        <v>810</v>
      </c>
      <c r="V184" s="91">
        <v>2989149.53</v>
      </c>
      <c r="W184" s="115">
        <v>2989149.52</v>
      </c>
      <c r="X184" s="103">
        <f t="shared" si="4"/>
        <v>99.999999665456684</v>
      </c>
      <c r="Y184" s="64" t="s">
        <v>227</v>
      </c>
      <c r="Z184" s="55"/>
      <c r="AA184" s="56"/>
    </row>
    <row r="185" spans="1:27" ht="157.5" x14ac:dyDescent="0.25">
      <c r="A185" s="54"/>
      <c r="B185" s="144">
        <v>200</v>
      </c>
      <c r="C185" s="144"/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  <c r="O185" s="145"/>
      <c r="P185" s="102" t="s">
        <v>361</v>
      </c>
      <c r="Q185" s="101">
        <v>811</v>
      </c>
      <c r="R185" s="100">
        <v>5</v>
      </c>
      <c r="S185" s="100">
        <v>3</v>
      </c>
      <c r="T185" s="99" t="s">
        <v>362</v>
      </c>
      <c r="U185" s="98" t="s">
        <v>2</v>
      </c>
      <c r="V185" s="97">
        <f>V186</f>
        <v>20202020.199999999</v>
      </c>
      <c r="W185" s="87">
        <f>W186</f>
        <v>20202000.199999999</v>
      </c>
      <c r="X185" s="103">
        <f t="shared" si="4"/>
        <v>99.999900999999994</v>
      </c>
      <c r="Y185" s="64" t="s">
        <v>227</v>
      </c>
      <c r="Z185" s="55"/>
      <c r="AA185" s="56"/>
    </row>
    <row r="186" spans="1:27" ht="31.5" x14ac:dyDescent="0.25">
      <c r="A186" s="54"/>
      <c r="B186" s="107"/>
      <c r="C186" s="108"/>
      <c r="D186" s="109"/>
      <c r="E186" s="148" t="s">
        <v>171</v>
      </c>
      <c r="F186" s="148"/>
      <c r="G186" s="148"/>
      <c r="H186" s="148"/>
      <c r="I186" s="148"/>
      <c r="J186" s="148"/>
      <c r="K186" s="148"/>
      <c r="L186" s="148"/>
      <c r="M186" s="148"/>
      <c r="N186" s="148"/>
      <c r="O186" s="149"/>
      <c r="P186" s="96" t="s">
        <v>35</v>
      </c>
      <c r="Q186" s="95">
        <v>811</v>
      </c>
      <c r="R186" s="94">
        <v>5</v>
      </c>
      <c r="S186" s="94">
        <v>3</v>
      </c>
      <c r="T186" s="93" t="s">
        <v>362</v>
      </c>
      <c r="U186" s="92">
        <v>200</v>
      </c>
      <c r="V186" s="91">
        <f>V187</f>
        <v>20202020.199999999</v>
      </c>
      <c r="W186" s="90">
        <f>W187</f>
        <v>20202000.199999999</v>
      </c>
      <c r="X186" s="103">
        <f t="shared" si="4"/>
        <v>99.999900999999994</v>
      </c>
      <c r="Y186" s="64" t="s">
        <v>169</v>
      </c>
      <c r="Z186" s="55"/>
      <c r="AA186" s="56"/>
    </row>
    <row r="187" spans="1:27" ht="47.25" x14ac:dyDescent="0.25">
      <c r="A187" s="54"/>
      <c r="B187" s="107"/>
      <c r="C187" s="108"/>
      <c r="D187" s="108"/>
      <c r="E187" s="104"/>
      <c r="F187" s="104"/>
      <c r="G187" s="104"/>
      <c r="H187" s="105"/>
      <c r="I187" s="146" t="s">
        <v>231</v>
      </c>
      <c r="J187" s="146"/>
      <c r="K187" s="146"/>
      <c r="L187" s="146"/>
      <c r="M187" s="146"/>
      <c r="N187" s="146"/>
      <c r="O187" s="147"/>
      <c r="P187" s="96" t="s">
        <v>12</v>
      </c>
      <c r="Q187" s="95">
        <v>811</v>
      </c>
      <c r="R187" s="94">
        <v>5</v>
      </c>
      <c r="S187" s="94">
        <v>3</v>
      </c>
      <c r="T187" s="93" t="s">
        <v>362</v>
      </c>
      <c r="U187" s="92">
        <v>240</v>
      </c>
      <c r="V187" s="91">
        <v>20202020.199999999</v>
      </c>
      <c r="W187" s="113">
        <v>20202000.199999999</v>
      </c>
      <c r="X187" s="103">
        <f t="shared" si="4"/>
        <v>99.999900999999994</v>
      </c>
      <c r="Y187" s="64" t="s">
        <v>202</v>
      </c>
      <c r="Z187" s="55"/>
      <c r="AA187" s="56"/>
    </row>
    <row r="188" spans="1:27" ht="31.5" x14ac:dyDescent="0.25">
      <c r="A188" s="54"/>
      <c r="B188" s="144">
        <v>200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5"/>
      <c r="P188" s="102" t="s">
        <v>86</v>
      </c>
      <c r="Q188" s="101">
        <v>811</v>
      </c>
      <c r="R188" s="100">
        <v>5</v>
      </c>
      <c r="S188" s="100">
        <v>3</v>
      </c>
      <c r="T188" s="99" t="s">
        <v>87</v>
      </c>
      <c r="U188" s="98" t="s">
        <v>2</v>
      </c>
      <c r="V188" s="97">
        <f>V189+V194+V197+V200+V203+V212+V215+V218+V223+V226</f>
        <v>82617400.390000001</v>
      </c>
      <c r="W188" s="87">
        <f>W189+W194+W197+W200+W203+W212+W215+W218+W223+W226</f>
        <v>79354167.359999999</v>
      </c>
      <c r="X188" s="103">
        <f t="shared" si="4"/>
        <v>96.050186746864782</v>
      </c>
      <c r="Y188" s="64" t="s">
        <v>202</v>
      </c>
      <c r="Z188" s="55"/>
      <c r="AA188" s="56"/>
    </row>
    <row r="189" spans="1:27" ht="15.75" x14ac:dyDescent="0.25">
      <c r="A189" s="54"/>
      <c r="B189" s="144">
        <v>200</v>
      </c>
      <c r="C189" s="144"/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  <c r="O189" s="145"/>
      <c r="P189" s="102" t="s">
        <v>18</v>
      </c>
      <c r="Q189" s="101">
        <v>811</v>
      </c>
      <c r="R189" s="100">
        <v>5</v>
      </c>
      <c r="S189" s="100">
        <v>3</v>
      </c>
      <c r="T189" s="99" t="s">
        <v>115</v>
      </c>
      <c r="U189" s="98" t="s">
        <v>2</v>
      </c>
      <c r="V189" s="97">
        <f>V190+V192</f>
        <v>10469473.75</v>
      </c>
      <c r="W189" s="87">
        <f>W190+W192</f>
        <v>10467802.800000001</v>
      </c>
      <c r="X189" s="103">
        <f t="shared" si="4"/>
        <v>99.984039789965578</v>
      </c>
      <c r="Y189" s="64" t="s">
        <v>202</v>
      </c>
      <c r="Z189" s="55"/>
      <c r="AA189" s="56"/>
    </row>
    <row r="190" spans="1:27" ht="31.5" x14ac:dyDescent="0.25">
      <c r="A190" s="54"/>
      <c r="B190" s="144">
        <v>400</v>
      </c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5"/>
      <c r="P190" s="96" t="s">
        <v>35</v>
      </c>
      <c r="Q190" s="95">
        <v>811</v>
      </c>
      <c r="R190" s="94">
        <v>5</v>
      </c>
      <c r="S190" s="94">
        <v>3</v>
      </c>
      <c r="T190" s="93" t="s">
        <v>115</v>
      </c>
      <c r="U190" s="92">
        <v>200</v>
      </c>
      <c r="V190" s="91">
        <f>V191</f>
        <v>334183.64</v>
      </c>
      <c r="W190" s="90">
        <f>W191</f>
        <v>332512.71999999997</v>
      </c>
      <c r="X190" s="103">
        <f t="shared" si="4"/>
        <v>99.499999461373974</v>
      </c>
      <c r="Y190" s="64" t="s">
        <v>202</v>
      </c>
      <c r="Z190" s="55"/>
      <c r="AA190" s="56"/>
    </row>
    <row r="191" spans="1:27" ht="47.25" x14ac:dyDescent="0.25">
      <c r="A191" s="54"/>
      <c r="B191" s="144">
        <v>400</v>
      </c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5"/>
      <c r="P191" s="96" t="s">
        <v>12</v>
      </c>
      <c r="Q191" s="95">
        <v>811</v>
      </c>
      <c r="R191" s="94">
        <v>5</v>
      </c>
      <c r="S191" s="94">
        <v>3</v>
      </c>
      <c r="T191" s="93" t="s">
        <v>115</v>
      </c>
      <c r="U191" s="92">
        <v>240</v>
      </c>
      <c r="V191" s="91">
        <v>334183.64</v>
      </c>
      <c r="W191" s="116">
        <v>332512.71999999997</v>
      </c>
      <c r="X191" s="103">
        <f t="shared" si="4"/>
        <v>99.499999461373974</v>
      </c>
      <c r="Y191" s="64" t="s">
        <v>202</v>
      </c>
      <c r="Z191" s="55"/>
      <c r="AA191" s="56"/>
    </row>
    <row r="192" spans="1:27" ht="47.25" x14ac:dyDescent="0.25">
      <c r="B192" s="76"/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96" t="s">
        <v>22</v>
      </c>
      <c r="Q192" s="95">
        <v>811</v>
      </c>
      <c r="R192" s="94">
        <v>5</v>
      </c>
      <c r="S192" s="94">
        <v>3</v>
      </c>
      <c r="T192" s="93" t="s">
        <v>115</v>
      </c>
      <c r="U192" s="92">
        <v>600</v>
      </c>
      <c r="V192" s="91">
        <f>V193</f>
        <v>10135290.109999999</v>
      </c>
      <c r="W192" s="90">
        <f>W193</f>
        <v>10135290.08</v>
      </c>
      <c r="X192" s="103">
        <f t="shared" si="4"/>
        <v>99.999999704004523</v>
      </c>
      <c r="Y192" s="76"/>
    </row>
    <row r="193" spans="2:25" ht="15.75" x14ac:dyDescent="0.25"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96" t="s">
        <v>300</v>
      </c>
      <c r="Q193" s="95">
        <v>811</v>
      </c>
      <c r="R193" s="94">
        <v>5</v>
      </c>
      <c r="S193" s="94">
        <v>3</v>
      </c>
      <c r="T193" s="93" t="s">
        <v>115</v>
      </c>
      <c r="U193" s="92">
        <v>610</v>
      </c>
      <c r="V193" s="91">
        <v>10135290.109999999</v>
      </c>
      <c r="W193" s="113">
        <v>10135290.08</v>
      </c>
      <c r="X193" s="103">
        <f t="shared" si="4"/>
        <v>99.999999704004523</v>
      </c>
      <c r="Y193" s="76"/>
    </row>
    <row r="194" spans="2:25" ht="15.75" x14ac:dyDescent="0.25"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102" t="s">
        <v>16</v>
      </c>
      <c r="Q194" s="101">
        <v>811</v>
      </c>
      <c r="R194" s="100">
        <v>5</v>
      </c>
      <c r="S194" s="100">
        <v>3</v>
      </c>
      <c r="T194" s="99" t="s">
        <v>116</v>
      </c>
      <c r="U194" s="98" t="s">
        <v>2</v>
      </c>
      <c r="V194" s="97">
        <f>V195</f>
        <v>273349.96999999997</v>
      </c>
      <c r="W194" s="87">
        <f>W195</f>
        <v>273349.96999999997</v>
      </c>
      <c r="X194" s="103">
        <f t="shared" si="4"/>
        <v>100</v>
      </c>
      <c r="Y194" s="76"/>
    </row>
    <row r="195" spans="2:25" ht="31.5" x14ac:dyDescent="0.25"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96" t="s">
        <v>35</v>
      </c>
      <c r="Q195" s="95">
        <v>811</v>
      </c>
      <c r="R195" s="94">
        <v>5</v>
      </c>
      <c r="S195" s="94">
        <v>3</v>
      </c>
      <c r="T195" s="93" t="s">
        <v>116</v>
      </c>
      <c r="U195" s="92">
        <v>200</v>
      </c>
      <c r="V195" s="91">
        <f>V196</f>
        <v>273349.96999999997</v>
      </c>
      <c r="W195" s="90">
        <f>W196</f>
        <v>273349.96999999997</v>
      </c>
      <c r="X195" s="103">
        <f t="shared" si="4"/>
        <v>100</v>
      </c>
      <c r="Y195" s="76"/>
    </row>
    <row r="196" spans="2:25" ht="47.25" x14ac:dyDescent="0.25"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96" t="s">
        <v>12</v>
      </c>
      <c r="Q196" s="95">
        <v>811</v>
      </c>
      <c r="R196" s="94">
        <v>5</v>
      </c>
      <c r="S196" s="94">
        <v>3</v>
      </c>
      <c r="T196" s="93" t="s">
        <v>116</v>
      </c>
      <c r="U196" s="92">
        <v>240</v>
      </c>
      <c r="V196" s="91">
        <v>273349.96999999997</v>
      </c>
      <c r="W196" s="113">
        <v>273349.96999999997</v>
      </c>
      <c r="X196" s="103">
        <f t="shared" si="4"/>
        <v>100</v>
      </c>
      <c r="Y196" s="76"/>
    </row>
    <row r="197" spans="2:25" ht="15.75" x14ac:dyDescent="0.25"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102" t="s">
        <v>15</v>
      </c>
      <c r="Q197" s="101">
        <v>811</v>
      </c>
      <c r="R197" s="100">
        <v>5</v>
      </c>
      <c r="S197" s="100">
        <v>3</v>
      </c>
      <c r="T197" s="99" t="s">
        <v>117</v>
      </c>
      <c r="U197" s="98" t="s">
        <v>2</v>
      </c>
      <c r="V197" s="97">
        <f>V198</f>
        <v>859718.91</v>
      </c>
      <c r="W197" s="87">
        <f>W198</f>
        <v>859718.91</v>
      </c>
      <c r="X197" s="103">
        <f t="shared" si="4"/>
        <v>100</v>
      </c>
      <c r="Y197" s="76"/>
    </row>
    <row r="198" spans="2:25" ht="47.25" x14ac:dyDescent="0.25">
      <c r="B198" s="76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96" t="s">
        <v>22</v>
      </c>
      <c r="Q198" s="95">
        <v>811</v>
      </c>
      <c r="R198" s="94">
        <v>5</v>
      </c>
      <c r="S198" s="94">
        <v>3</v>
      </c>
      <c r="T198" s="93" t="s">
        <v>117</v>
      </c>
      <c r="U198" s="92">
        <v>600</v>
      </c>
      <c r="V198" s="91">
        <f>V199</f>
        <v>859718.91</v>
      </c>
      <c r="W198" s="90">
        <f>W199</f>
        <v>859718.91</v>
      </c>
      <c r="X198" s="103">
        <f t="shared" si="4"/>
        <v>100</v>
      </c>
      <c r="Y198" s="76"/>
    </row>
    <row r="199" spans="2:25" ht="15.75" x14ac:dyDescent="0.25">
      <c r="B199" s="76"/>
      <c r="C199" s="76"/>
      <c r="D199" s="76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96" t="s">
        <v>300</v>
      </c>
      <c r="Q199" s="95">
        <v>811</v>
      </c>
      <c r="R199" s="94">
        <v>5</v>
      </c>
      <c r="S199" s="94">
        <v>3</v>
      </c>
      <c r="T199" s="93" t="s">
        <v>117</v>
      </c>
      <c r="U199" s="92">
        <v>610</v>
      </c>
      <c r="V199" s="91">
        <v>859718.91</v>
      </c>
      <c r="W199" s="115">
        <v>859718.91</v>
      </c>
      <c r="X199" s="103">
        <f t="shared" si="4"/>
        <v>100</v>
      </c>
      <c r="Y199" s="76"/>
    </row>
    <row r="200" spans="2:25" ht="15.75" x14ac:dyDescent="0.25"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102" t="s">
        <v>118</v>
      </c>
      <c r="Q200" s="101">
        <v>811</v>
      </c>
      <c r="R200" s="100">
        <v>5</v>
      </c>
      <c r="S200" s="100">
        <v>3</v>
      </c>
      <c r="T200" s="99" t="s">
        <v>119</v>
      </c>
      <c r="U200" s="98" t="s">
        <v>2</v>
      </c>
      <c r="V200" s="97">
        <f>V201</f>
        <v>150776.45000000001</v>
      </c>
      <c r="W200" s="87">
        <f>W201</f>
        <v>150776.45000000001</v>
      </c>
      <c r="X200" s="103">
        <f t="shared" si="4"/>
        <v>100</v>
      </c>
      <c r="Y200" s="76"/>
    </row>
    <row r="201" spans="2:25" ht="47.25" x14ac:dyDescent="0.25"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96" t="s">
        <v>22</v>
      </c>
      <c r="Q201" s="95">
        <v>811</v>
      </c>
      <c r="R201" s="94">
        <v>5</v>
      </c>
      <c r="S201" s="94">
        <v>3</v>
      </c>
      <c r="T201" s="93" t="s">
        <v>119</v>
      </c>
      <c r="U201" s="92">
        <v>600</v>
      </c>
      <c r="V201" s="91">
        <f>V202</f>
        <v>150776.45000000001</v>
      </c>
      <c r="W201" s="90">
        <f>W202</f>
        <v>150776.45000000001</v>
      </c>
      <c r="X201" s="103">
        <f t="shared" si="4"/>
        <v>100</v>
      </c>
      <c r="Y201" s="76"/>
    </row>
    <row r="202" spans="2:25" ht="15.75" x14ac:dyDescent="0.25"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96" t="s">
        <v>300</v>
      </c>
      <c r="Q202" s="95">
        <v>811</v>
      </c>
      <c r="R202" s="94">
        <v>5</v>
      </c>
      <c r="S202" s="94">
        <v>3</v>
      </c>
      <c r="T202" s="93" t="s">
        <v>119</v>
      </c>
      <c r="U202" s="92">
        <v>610</v>
      </c>
      <c r="V202" s="91">
        <v>150776.45000000001</v>
      </c>
      <c r="W202" s="115">
        <v>150776.45000000001</v>
      </c>
      <c r="X202" s="103">
        <f t="shared" si="4"/>
        <v>100</v>
      </c>
      <c r="Y202" s="76"/>
    </row>
    <row r="203" spans="2:25" ht="15.75" x14ac:dyDescent="0.25">
      <c r="B203" s="76"/>
      <c r="C203" s="76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102" t="s">
        <v>59</v>
      </c>
      <c r="Q203" s="101">
        <v>811</v>
      </c>
      <c r="R203" s="100">
        <v>5</v>
      </c>
      <c r="S203" s="100">
        <v>3</v>
      </c>
      <c r="T203" s="99" t="s">
        <v>120</v>
      </c>
      <c r="U203" s="98" t="s">
        <v>2</v>
      </c>
      <c r="V203" s="97">
        <f>V204+V206+V208+V210</f>
        <v>10936443.580000002</v>
      </c>
      <c r="W203" s="87">
        <f>W204+W206+W208+W210</f>
        <v>7952637.5</v>
      </c>
      <c r="X203" s="103">
        <f t="shared" ref="X203:X257" si="5">W203/V203*100</f>
        <v>72.716852071942</v>
      </c>
      <c r="Y203" s="76"/>
    </row>
    <row r="204" spans="2:25" ht="31.5" x14ac:dyDescent="0.25"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96" t="s">
        <v>35</v>
      </c>
      <c r="Q204" s="95">
        <v>811</v>
      </c>
      <c r="R204" s="94">
        <v>5</v>
      </c>
      <c r="S204" s="94">
        <v>3</v>
      </c>
      <c r="T204" s="93" t="s">
        <v>120</v>
      </c>
      <c r="U204" s="92">
        <v>200</v>
      </c>
      <c r="V204" s="91">
        <f>V205</f>
        <v>9042686.3800000008</v>
      </c>
      <c r="W204" s="90">
        <f>W205</f>
        <v>6164374.0999999996</v>
      </c>
      <c r="X204" s="103">
        <f t="shared" si="5"/>
        <v>68.169721263737998</v>
      </c>
      <c r="Y204" s="76"/>
    </row>
    <row r="205" spans="2:25" ht="47.25" x14ac:dyDescent="0.25">
      <c r="B205" s="76"/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96" t="s">
        <v>12</v>
      </c>
      <c r="Q205" s="95">
        <v>811</v>
      </c>
      <c r="R205" s="94">
        <v>5</v>
      </c>
      <c r="S205" s="94">
        <v>3</v>
      </c>
      <c r="T205" s="93" t="s">
        <v>120</v>
      </c>
      <c r="U205" s="92">
        <v>240</v>
      </c>
      <c r="V205" s="91">
        <v>9042686.3800000008</v>
      </c>
      <c r="W205" s="115">
        <v>6164374.0999999996</v>
      </c>
      <c r="X205" s="103">
        <f t="shared" si="5"/>
        <v>68.169721263737998</v>
      </c>
      <c r="Y205" s="76"/>
    </row>
    <row r="206" spans="2:25" ht="47.25" x14ac:dyDescent="0.25"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96" t="s">
        <v>61</v>
      </c>
      <c r="Q206" s="95">
        <v>811</v>
      </c>
      <c r="R206" s="94">
        <v>5</v>
      </c>
      <c r="S206" s="94">
        <v>3</v>
      </c>
      <c r="T206" s="93" t="s">
        <v>120</v>
      </c>
      <c r="U206" s="92">
        <v>400</v>
      </c>
      <c r="V206" s="91">
        <f>V207</f>
        <v>104493.8</v>
      </c>
      <c r="W206" s="90">
        <f>W207</f>
        <v>0</v>
      </c>
      <c r="X206" s="103">
        <f t="shared" si="5"/>
        <v>0</v>
      </c>
      <c r="Y206" s="76"/>
    </row>
    <row r="207" spans="2:25" ht="15.75" x14ac:dyDescent="0.25"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96" t="s">
        <v>8</v>
      </c>
      <c r="Q207" s="95">
        <v>811</v>
      </c>
      <c r="R207" s="94">
        <v>5</v>
      </c>
      <c r="S207" s="94">
        <v>3</v>
      </c>
      <c r="T207" s="93" t="s">
        <v>120</v>
      </c>
      <c r="U207" s="92">
        <v>410</v>
      </c>
      <c r="V207" s="91">
        <v>104493.8</v>
      </c>
      <c r="W207" s="115"/>
      <c r="X207" s="103">
        <f t="shared" si="5"/>
        <v>0</v>
      </c>
      <c r="Y207" s="76"/>
    </row>
    <row r="208" spans="2:25" ht="47.25" x14ac:dyDescent="0.25"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96" t="s">
        <v>22</v>
      </c>
      <c r="Q208" s="95">
        <v>811</v>
      </c>
      <c r="R208" s="94">
        <v>5</v>
      </c>
      <c r="S208" s="94">
        <v>3</v>
      </c>
      <c r="T208" s="93" t="s">
        <v>120</v>
      </c>
      <c r="U208" s="92">
        <v>600</v>
      </c>
      <c r="V208" s="91">
        <f>V209</f>
        <v>1397107.15</v>
      </c>
      <c r="W208" s="90">
        <f>W209</f>
        <v>1397107.15</v>
      </c>
      <c r="X208" s="103">
        <f t="shared" si="5"/>
        <v>100</v>
      </c>
      <c r="Y208" s="76"/>
    </row>
    <row r="209" spans="2:25" ht="15.75" x14ac:dyDescent="0.25"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96" t="s">
        <v>300</v>
      </c>
      <c r="Q209" s="95">
        <v>811</v>
      </c>
      <c r="R209" s="94">
        <v>5</v>
      </c>
      <c r="S209" s="94">
        <v>3</v>
      </c>
      <c r="T209" s="93" t="s">
        <v>120</v>
      </c>
      <c r="U209" s="92">
        <v>610</v>
      </c>
      <c r="V209" s="91">
        <v>1397107.15</v>
      </c>
      <c r="W209" s="114">
        <v>1397107.15</v>
      </c>
      <c r="X209" s="103">
        <f t="shared" si="5"/>
        <v>100</v>
      </c>
      <c r="Y209" s="76"/>
    </row>
    <row r="210" spans="2:25" ht="15.75" x14ac:dyDescent="0.25"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96" t="s">
        <v>17</v>
      </c>
      <c r="Q210" s="95">
        <v>811</v>
      </c>
      <c r="R210" s="94">
        <v>5</v>
      </c>
      <c r="S210" s="94">
        <v>3</v>
      </c>
      <c r="T210" s="93" t="s">
        <v>120</v>
      </c>
      <c r="U210" s="92">
        <v>800</v>
      </c>
      <c r="V210" s="91">
        <f>V211</f>
        <v>392156.25</v>
      </c>
      <c r="W210" s="90">
        <f>W211</f>
        <v>391156.25</v>
      </c>
      <c r="X210" s="103">
        <f t="shared" si="5"/>
        <v>99.744999601561872</v>
      </c>
      <c r="Y210" s="76"/>
    </row>
    <row r="211" spans="2:25" ht="15.75" x14ac:dyDescent="0.25"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96" t="s">
        <v>332</v>
      </c>
      <c r="Q211" s="95">
        <v>811</v>
      </c>
      <c r="R211" s="94">
        <v>5</v>
      </c>
      <c r="S211" s="94">
        <v>3</v>
      </c>
      <c r="T211" s="93" t="s">
        <v>120</v>
      </c>
      <c r="U211" s="92">
        <v>830</v>
      </c>
      <c r="V211" s="91">
        <v>392156.25</v>
      </c>
      <c r="W211" s="113">
        <v>391156.25</v>
      </c>
      <c r="X211" s="103">
        <f t="shared" si="5"/>
        <v>99.744999601561872</v>
      </c>
      <c r="Y211" s="76"/>
    </row>
    <row r="212" spans="2:25" ht="47.25" x14ac:dyDescent="0.25"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102" t="s">
        <v>298</v>
      </c>
      <c r="Q212" s="101">
        <v>811</v>
      </c>
      <c r="R212" s="100">
        <v>5</v>
      </c>
      <c r="S212" s="100">
        <v>3</v>
      </c>
      <c r="T212" s="99" t="s">
        <v>299</v>
      </c>
      <c r="U212" s="98" t="s">
        <v>2</v>
      </c>
      <c r="V212" s="97">
        <f>V213</f>
        <v>35702427.579999998</v>
      </c>
      <c r="W212" s="87">
        <f>W213</f>
        <v>35702427.579999998</v>
      </c>
      <c r="X212" s="103">
        <f t="shared" si="5"/>
        <v>100</v>
      </c>
      <c r="Y212" s="76"/>
    </row>
    <row r="213" spans="2:25" ht="47.25" x14ac:dyDescent="0.25"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96" t="s">
        <v>22</v>
      </c>
      <c r="Q213" s="95">
        <v>811</v>
      </c>
      <c r="R213" s="94">
        <v>5</v>
      </c>
      <c r="S213" s="94">
        <v>3</v>
      </c>
      <c r="T213" s="93" t="s">
        <v>299</v>
      </c>
      <c r="U213" s="92">
        <v>600</v>
      </c>
      <c r="V213" s="91">
        <f>V214</f>
        <v>35702427.579999998</v>
      </c>
      <c r="W213" s="90">
        <f>W214</f>
        <v>35702427.579999998</v>
      </c>
      <c r="X213" s="103">
        <f t="shared" si="5"/>
        <v>100</v>
      </c>
      <c r="Y213" s="76"/>
    </row>
    <row r="214" spans="2:25" ht="15.75" x14ac:dyDescent="0.25"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96" t="s">
        <v>300</v>
      </c>
      <c r="Q214" s="95">
        <v>811</v>
      </c>
      <c r="R214" s="94">
        <v>5</v>
      </c>
      <c r="S214" s="94">
        <v>3</v>
      </c>
      <c r="T214" s="93" t="s">
        <v>299</v>
      </c>
      <c r="U214" s="92">
        <v>610</v>
      </c>
      <c r="V214" s="91">
        <v>35702427.579999998</v>
      </c>
      <c r="W214" s="114">
        <v>35702427.579999998</v>
      </c>
      <c r="X214" s="103">
        <f t="shared" si="5"/>
        <v>100</v>
      </c>
      <c r="Y214" s="76"/>
    </row>
    <row r="215" spans="2:25" ht="110.25" x14ac:dyDescent="0.25"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102" t="s">
        <v>333</v>
      </c>
      <c r="Q215" s="101">
        <v>811</v>
      </c>
      <c r="R215" s="100">
        <v>5</v>
      </c>
      <c r="S215" s="100">
        <v>3</v>
      </c>
      <c r="T215" s="99" t="s">
        <v>160</v>
      </c>
      <c r="U215" s="98" t="s">
        <v>2</v>
      </c>
      <c r="V215" s="97">
        <f>V216</f>
        <v>2029128</v>
      </c>
      <c r="W215" s="87">
        <f>W216</f>
        <v>1866797.76</v>
      </c>
      <c r="X215" s="103">
        <f t="shared" si="5"/>
        <v>92</v>
      </c>
      <c r="Y215" s="76"/>
    </row>
    <row r="216" spans="2:25" ht="31.5" x14ac:dyDescent="0.25"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96" t="s">
        <v>35</v>
      </c>
      <c r="Q216" s="95">
        <v>811</v>
      </c>
      <c r="R216" s="94">
        <v>5</v>
      </c>
      <c r="S216" s="94">
        <v>3</v>
      </c>
      <c r="T216" s="93" t="s">
        <v>160</v>
      </c>
      <c r="U216" s="92">
        <v>200</v>
      </c>
      <c r="V216" s="91">
        <f>V217</f>
        <v>2029128</v>
      </c>
      <c r="W216" s="90">
        <f>W217</f>
        <v>1866797.76</v>
      </c>
      <c r="X216" s="103">
        <f t="shared" si="5"/>
        <v>92</v>
      </c>
      <c r="Y216" s="76"/>
    </row>
    <row r="217" spans="2:25" ht="47.25" x14ac:dyDescent="0.25"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96" t="s">
        <v>12</v>
      </c>
      <c r="Q217" s="95">
        <v>811</v>
      </c>
      <c r="R217" s="94">
        <v>5</v>
      </c>
      <c r="S217" s="94">
        <v>3</v>
      </c>
      <c r="T217" s="93" t="s">
        <v>160</v>
      </c>
      <c r="U217" s="92">
        <v>240</v>
      </c>
      <c r="V217" s="91">
        <v>2029128</v>
      </c>
      <c r="W217" s="113">
        <v>1866797.76</v>
      </c>
      <c r="X217" s="103">
        <f t="shared" si="5"/>
        <v>92</v>
      </c>
      <c r="Y217" s="76"/>
    </row>
    <row r="218" spans="2:25" ht="78.75" x14ac:dyDescent="0.25"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102" t="s">
        <v>301</v>
      </c>
      <c r="Q218" s="101">
        <v>811</v>
      </c>
      <c r="R218" s="100">
        <v>5</v>
      </c>
      <c r="S218" s="100">
        <v>3</v>
      </c>
      <c r="T218" s="99" t="s">
        <v>302</v>
      </c>
      <c r="U218" s="98" t="s">
        <v>2</v>
      </c>
      <c r="V218" s="97">
        <f>V219+V221</f>
        <v>20782673.370000001</v>
      </c>
      <c r="W218" s="87">
        <f>W219+W221</f>
        <v>20782673.370000001</v>
      </c>
      <c r="X218" s="103">
        <f t="shared" si="5"/>
        <v>100</v>
      </c>
      <c r="Y218" s="76"/>
    </row>
    <row r="219" spans="2:25" ht="31.5" x14ac:dyDescent="0.25"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96" t="s">
        <v>35</v>
      </c>
      <c r="Q219" s="95">
        <v>811</v>
      </c>
      <c r="R219" s="94">
        <v>5</v>
      </c>
      <c r="S219" s="94">
        <v>3</v>
      </c>
      <c r="T219" s="93" t="s">
        <v>302</v>
      </c>
      <c r="U219" s="92">
        <v>200</v>
      </c>
      <c r="V219" s="91">
        <f>V220</f>
        <v>6516043.3700000001</v>
      </c>
      <c r="W219" s="90">
        <f>W220</f>
        <v>6516043.3700000001</v>
      </c>
      <c r="X219" s="103">
        <f t="shared" si="5"/>
        <v>100</v>
      </c>
      <c r="Y219" s="76"/>
    </row>
    <row r="220" spans="2:25" ht="47.25" x14ac:dyDescent="0.25"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96" t="s">
        <v>12</v>
      </c>
      <c r="Q220" s="95">
        <v>811</v>
      </c>
      <c r="R220" s="94">
        <v>5</v>
      </c>
      <c r="S220" s="94">
        <v>3</v>
      </c>
      <c r="T220" s="93" t="s">
        <v>302</v>
      </c>
      <c r="U220" s="92">
        <v>240</v>
      </c>
      <c r="V220" s="91">
        <v>6516043.3700000001</v>
      </c>
      <c r="W220" s="113">
        <v>6516043.3700000001</v>
      </c>
      <c r="X220" s="103">
        <f t="shared" si="5"/>
        <v>100</v>
      </c>
      <c r="Y220" s="76"/>
    </row>
    <row r="221" spans="2:25" ht="47.25" x14ac:dyDescent="0.25"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96" t="s">
        <v>22</v>
      </c>
      <c r="Q221" s="95">
        <v>811</v>
      </c>
      <c r="R221" s="94">
        <v>5</v>
      </c>
      <c r="S221" s="94">
        <v>3</v>
      </c>
      <c r="T221" s="93" t="s">
        <v>302</v>
      </c>
      <c r="U221" s="92">
        <v>600</v>
      </c>
      <c r="V221" s="91">
        <f>V222</f>
        <v>14266630</v>
      </c>
      <c r="W221" s="90">
        <f>W222</f>
        <v>14266630</v>
      </c>
      <c r="X221" s="103">
        <f t="shared" si="5"/>
        <v>100</v>
      </c>
      <c r="Y221" s="76"/>
    </row>
    <row r="222" spans="2:25" ht="15.75" x14ac:dyDescent="0.25"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96" t="s">
        <v>300</v>
      </c>
      <c r="Q222" s="95">
        <v>811</v>
      </c>
      <c r="R222" s="94">
        <v>5</v>
      </c>
      <c r="S222" s="94">
        <v>3</v>
      </c>
      <c r="T222" s="93" t="s">
        <v>302</v>
      </c>
      <c r="U222" s="92">
        <v>610</v>
      </c>
      <c r="V222" s="91">
        <v>14266630</v>
      </c>
      <c r="W222" s="114">
        <v>14266630</v>
      </c>
      <c r="X222" s="103">
        <f t="shared" si="5"/>
        <v>100</v>
      </c>
      <c r="Y222" s="76"/>
    </row>
    <row r="223" spans="2:25" ht="126" x14ac:dyDescent="0.25"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102" t="s">
        <v>334</v>
      </c>
      <c r="Q223" s="101">
        <v>811</v>
      </c>
      <c r="R223" s="100">
        <v>5</v>
      </c>
      <c r="S223" s="100">
        <v>3</v>
      </c>
      <c r="T223" s="99" t="s">
        <v>161</v>
      </c>
      <c r="U223" s="98" t="s">
        <v>2</v>
      </c>
      <c r="V223" s="97">
        <f>V224</f>
        <v>1410072</v>
      </c>
      <c r="W223" s="87">
        <f>W224</f>
        <v>1297266.24</v>
      </c>
      <c r="X223" s="103">
        <f t="shared" si="5"/>
        <v>92</v>
      </c>
      <c r="Y223" s="76"/>
    </row>
    <row r="224" spans="2:25" ht="31.5" x14ac:dyDescent="0.25"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96" t="s">
        <v>35</v>
      </c>
      <c r="Q224" s="95">
        <v>811</v>
      </c>
      <c r="R224" s="94">
        <v>5</v>
      </c>
      <c r="S224" s="94">
        <v>3</v>
      </c>
      <c r="T224" s="93" t="s">
        <v>161</v>
      </c>
      <c r="U224" s="92">
        <v>200</v>
      </c>
      <c r="V224" s="91">
        <f>V225</f>
        <v>1410072</v>
      </c>
      <c r="W224" s="90">
        <f>W225</f>
        <v>1297266.24</v>
      </c>
      <c r="X224" s="103">
        <f t="shared" si="5"/>
        <v>92</v>
      </c>
      <c r="Y224" s="76"/>
    </row>
    <row r="225" spans="2:25" ht="47.25" x14ac:dyDescent="0.25"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96" t="s">
        <v>12</v>
      </c>
      <c r="Q225" s="95">
        <v>811</v>
      </c>
      <c r="R225" s="94">
        <v>5</v>
      </c>
      <c r="S225" s="94">
        <v>3</v>
      </c>
      <c r="T225" s="93" t="s">
        <v>161</v>
      </c>
      <c r="U225" s="92">
        <v>240</v>
      </c>
      <c r="V225" s="91">
        <v>1410072</v>
      </c>
      <c r="W225" s="114">
        <v>1297266.24</v>
      </c>
      <c r="X225" s="103">
        <f t="shared" si="5"/>
        <v>92</v>
      </c>
      <c r="Y225" s="76"/>
    </row>
    <row r="226" spans="2:25" ht="31.5" x14ac:dyDescent="0.25"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102" t="s">
        <v>366</v>
      </c>
      <c r="Q226" s="101">
        <v>811</v>
      </c>
      <c r="R226" s="100">
        <v>5</v>
      </c>
      <c r="S226" s="100">
        <v>3</v>
      </c>
      <c r="T226" s="99" t="s">
        <v>367</v>
      </c>
      <c r="U226" s="98" t="s">
        <v>2</v>
      </c>
      <c r="V226" s="97">
        <f>V227+V229</f>
        <v>3336.7799999999997</v>
      </c>
      <c r="W226" s="87">
        <f>W227+W229</f>
        <v>716.78</v>
      </c>
      <c r="X226" s="103">
        <f t="shared" si="5"/>
        <v>21.48118845114152</v>
      </c>
      <c r="Y226" s="76"/>
    </row>
    <row r="227" spans="2:25" ht="31.5" x14ac:dyDescent="0.25"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96" t="s">
        <v>35</v>
      </c>
      <c r="Q227" s="95">
        <v>811</v>
      </c>
      <c r="R227" s="94">
        <v>5</v>
      </c>
      <c r="S227" s="94">
        <v>3</v>
      </c>
      <c r="T227" s="93" t="s">
        <v>367</v>
      </c>
      <c r="U227" s="92">
        <v>200</v>
      </c>
      <c r="V227" s="91">
        <f>V228</f>
        <v>2862.31</v>
      </c>
      <c r="W227" s="90">
        <f>W228</f>
        <v>242.31</v>
      </c>
      <c r="X227" s="103">
        <f t="shared" si="5"/>
        <v>8.4655400707819908</v>
      </c>
      <c r="Y227" s="76"/>
    </row>
    <row r="228" spans="2:25" ht="47.25" x14ac:dyDescent="0.25"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96" t="s">
        <v>12</v>
      </c>
      <c r="Q228" s="95">
        <v>811</v>
      </c>
      <c r="R228" s="94">
        <v>5</v>
      </c>
      <c r="S228" s="94">
        <v>3</v>
      </c>
      <c r="T228" s="93" t="s">
        <v>367</v>
      </c>
      <c r="U228" s="92">
        <v>240</v>
      </c>
      <c r="V228" s="91">
        <v>2862.31</v>
      </c>
      <c r="W228" s="114">
        <v>242.31</v>
      </c>
      <c r="X228" s="103">
        <f t="shared" si="5"/>
        <v>8.4655400707819908</v>
      </c>
      <c r="Y228" s="76"/>
    </row>
    <row r="229" spans="2:25" ht="47.25" x14ac:dyDescent="0.25"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96" t="s">
        <v>22</v>
      </c>
      <c r="Q229" s="95">
        <v>811</v>
      </c>
      <c r="R229" s="94">
        <v>5</v>
      </c>
      <c r="S229" s="94">
        <v>3</v>
      </c>
      <c r="T229" s="93" t="s">
        <v>367</v>
      </c>
      <c r="U229" s="92">
        <v>600</v>
      </c>
      <c r="V229" s="91">
        <f>V230</f>
        <v>474.47</v>
      </c>
      <c r="W229" s="90">
        <f>W230</f>
        <v>474.47</v>
      </c>
      <c r="X229" s="103">
        <f t="shared" si="5"/>
        <v>100</v>
      </c>
      <c r="Y229" s="76"/>
    </row>
    <row r="230" spans="2:25" ht="15.75" x14ac:dyDescent="0.25"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96" t="s">
        <v>300</v>
      </c>
      <c r="Q230" s="95">
        <v>811</v>
      </c>
      <c r="R230" s="94">
        <v>5</v>
      </c>
      <c r="S230" s="94">
        <v>3</v>
      </c>
      <c r="T230" s="93" t="s">
        <v>367</v>
      </c>
      <c r="U230" s="92">
        <v>610</v>
      </c>
      <c r="V230" s="91">
        <v>474.47</v>
      </c>
      <c r="W230" s="114">
        <v>474.47</v>
      </c>
      <c r="X230" s="103">
        <f t="shared" si="5"/>
        <v>100</v>
      </c>
      <c r="Y230" s="76"/>
    </row>
    <row r="231" spans="2:25" ht="15.75" x14ac:dyDescent="0.25"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102" t="s">
        <v>14</v>
      </c>
      <c r="Q231" s="101">
        <v>811</v>
      </c>
      <c r="R231" s="100">
        <v>8</v>
      </c>
      <c r="S231" s="100">
        <v>0</v>
      </c>
      <c r="T231" s="99" t="s">
        <v>2</v>
      </c>
      <c r="U231" s="98" t="s">
        <v>2</v>
      </c>
      <c r="V231" s="97">
        <f>V232</f>
        <v>8572291.4000000004</v>
      </c>
      <c r="W231" s="87">
        <f>W232</f>
        <v>8572291.4000000004</v>
      </c>
      <c r="X231" s="103">
        <f t="shared" si="5"/>
        <v>100</v>
      </c>
      <c r="Y231" s="76"/>
    </row>
    <row r="232" spans="2:25" ht="15.75" x14ac:dyDescent="0.25"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102" t="s">
        <v>13</v>
      </c>
      <c r="Q232" s="101">
        <v>811</v>
      </c>
      <c r="R232" s="100">
        <v>8</v>
      </c>
      <c r="S232" s="100">
        <v>1</v>
      </c>
      <c r="T232" s="99" t="s">
        <v>2</v>
      </c>
      <c r="U232" s="98" t="s">
        <v>2</v>
      </c>
      <c r="V232" s="97">
        <f>V233</f>
        <v>8572291.4000000004</v>
      </c>
      <c r="W232" s="87">
        <f>W233</f>
        <v>8572291.4000000004</v>
      </c>
      <c r="X232" s="103">
        <f t="shared" si="5"/>
        <v>100</v>
      </c>
      <c r="Y232" s="76"/>
    </row>
    <row r="233" spans="2:25" ht="31.5" x14ac:dyDescent="0.25"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102" t="s">
        <v>86</v>
      </c>
      <c r="Q233" s="101">
        <v>811</v>
      </c>
      <c r="R233" s="100">
        <v>8</v>
      </c>
      <c r="S233" s="100">
        <v>1</v>
      </c>
      <c r="T233" s="99" t="s">
        <v>87</v>
      </c>
      <c r="U233" s="98" t="s">
        <v>2</v>
      </c>
      <c r="V233" s="97">
        <f>V234+V237</f>
        <v>8572291.4000000004</v>
      </c>
      <c r="W233" s="87">
        <f>W234+W237</f>
        <v>8572291.4000000004</v>
      </c>
      <c r="X233" s="103">
        <f t="shared" si="5"/>
        <v>100</v>
      </c>
      <c r="Y233" s="76"/>
    </row>
    <row r="234" spans="2:25" ht="63" x14ac:dyDescent="0.25"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102" t="s">
        <v>11</v>
      </c>
      <c r="Q234" s="101">
        <v>811</v>
      </c>
      <c r="R234" s="100">
        <v>8</v>
      </c>
      <c r="S234" s="100">
        <v>1</v>
      </c>
      <c r="T234" s="99" t="s">
        <v>121</v>
      </c>
      <c r="U234" s="98" t="s">
        <v>2</v>
      </c>
      <c r="V234" s="97">
        <f>V235</f>
        <v>8310329</v>
      </c>
      <c r="W234" s="87">
        <f>W235</f>
        <v>8310329</v>
      </c>
      <c r="X234" s="103">
        <f t="shared" si="5"/>
        <v>100</v>
      </c>
      <c r="Y234" s="76"/>
    </row>
    <row r="235" spans="2:25" ht="15.75" x14ac:dyDescent="0.25"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96" t="s">
        <v>10</v>
      </c>
      <c r="Q235" s="95">
        <v>811</v>
      </c>
      <c r="R235" s="94">
        <v>8</v>
      </c>
      <c r="S235" s="94">
        <v>1</v>
      </c>
      <c r="T235" s="93" t="s">
        <v>121</v>
      </c>
      <c r="U235" s="92">
        <v>500</v>
      </c>
      <c r="V235" s="91">
        <f>V236</f>
        <v>8310329</v>
      </c>
      <c r="W235" s="91">
        <f>W236</f>
        <v>8310329</v>
      </c>
      <c r="X235" s="103">
        <f t="shared" si="5"/>
        <v>100</v>
      </c>
      <c r="Y235" s="76"/>
    </row>
    <row r="236" spans="2:25" ht="15.75" x14ac:dyDescent="0.25"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96" t="s">
        <v>9</v>
      </c>
      <c r="Q236" s="95">
        <v>811</v>
      </c>
      <c r="R236" s="94">
        <v>8</v>
      </c>
      <c r="S236" s="94">
        <v>1</v>
      </c>
      <c r="T236" s="93" t="s">
        <v>121</v>
      </c>
      <c r="U236" s="92">
        <v>540</v>
      </c>
      <c r="V236" s="91">
        <v>8310329</v>
      </c>
      <c r="W236" s="91">
        <v>8310329</v>
      </c>
      <c r="X236" s="103">
        <f t="shared" si="5"/>
        <v>100</v>
      </c>
      <c r="Y236" s="76"/>
    </row>
    <row r="237" spans="2:25" ht="63" x14ac:dyDescent="0.25"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102" t="s">
        <v>368</v>
      </c>
      <c r="Q237" s="101">
        <v>811</v>
      </c>
      <c r="R237" s="100">
        <v>8</v>
      </c>
      <c r="S237" s="100">
        <v>1</v>
      </c>
      <c r="T237" s="99" t="s">
        <v>369</v>
      </c>
      <c r="U237" s="98" t="s">
        <v>2</v>
      </c>
      <c r="V237" s="97">
        <f>V238</f>
        <v>261962.4</v>
      </c>
      <c r="W237" s="87">
        <f>W238</f>
        <v>261962.4</v>
      </c>
      <c r="X237" s="103">
        <f t="shared" si="5"/>
        <v>100</v>
      </c>
      <c r="Y237" s="76"/>
    </row>
    <row r="238" spans="2:25" ht="31.5" x14ac:dyDescent="0.25"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96" t="s">
        <v>35</v>
      </c>
      <c r="Q238" s="95">
        <v>811</v>
      </c>
      <c r="R238" s="94">
        <v>8</v>
      </c>
      <c r="S238" s="94">
        <v>1</v>
      </c>
      <c r="T238" s="93" t="s">
        <v>369</v>
      </c>
      <c r="U238" s="92">
        <v>200</v>
      </c>
      <c r="V238" s="91">
        <f>V239</f>
        <v>261962.4</v>
      </c>
      <c r="W238" s="90">
        <f>W239</f>
        <v>261962.4</v>
      </c>
      <c r="X238" s="103">
        <f t="shared" si="5"/>
        <v>100</v>
      </c>
      <c r="Y238" s="76"/>
    </row>
    <row r="239" spans="2:25" ht="47.25" x14ac:dyDescent="0.25"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96" t="s">
        <v>12</v>
      </c>
      <c r="Q239" s="95">
        <v>811</v>
      </c>
      <c r="R239" s="94">
        <v>8</v>
      </c>
      <c r="S239" s="94">
        <v>1</v>
      </c>
      <c r="T239" s="93" t="s">
        <v>369</v>
      </c>
      <c r="U239" s="92">
        <v>240</v>
      </c>
      <c r="V239" s="91">
        <v>261962.4</v>
      </c>
      <c r="W239" s="90">
        <v>261962.4</v>
      </c>
      <c r="X239" s="103">
        <f t="shared" si="5"/>
        <v>100</v>
      </c>
      <c r="Y239" s="76"/>
    </row>
    <row r="240" spans="2:25" ht="15.75" x14ac:dyDescent="0.25"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102" t="s">
        <v>7</v>
      </c>
      <c r="Q240" s="101">
        <v>811</v>
      </c>
      <c r="R240" s="100">
        <v>10</v>
      </c>
      <c r="S240" s="100">
        <v>0</v>
      </c>
      <c r="T240" s="99" t="s">
        <v>2</v>
      </c>
      <c r="U240" s="98" t="s">
        <v>2</v>
      </c>
      <c r="V240" s="97">
        <f>V241+V246</f>
        <v>618116</v>
      </c>
      <c r="W240" s="87">
        <f>W241+W246</f>
        <v>614705.43000000005</v>
      </c>
      <c r="X240" s="103">
        <f t="shared" si="5"/>
        <v>99.448231399931402</v>
      </c>
      <c r="Y240" s="76"/>
    </row>
    <row r="241" spans="2:25" ht="15.75" x14ac:dyDescent="0.25"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102" t="s">
        <v>6</v>
      </c>
      <c r="Q241" s="101">
        <v>811</v>
      </c>
      <c r="R241" s="100">
        <v>10</v>
      </c>
      <c r="S241" s="100">
        <v>1</v>
      </c>
      <c r="T241" s="99" t="s">
        <v>2</v>
      </c>
      <c r="U241" s="98" t="s">
        <v>2</v>
      </c>
      <c r="V241" s="97">
        <f t="shared" ref="V241:W244" si="6">V242</f>
        <v>610116</v>
      </c>
      <c r="W241" s="87">
        <f t="shared" si="6"/>
        <v>606705.43000000005</v>
      </c>
      <c r="X241" s="103">
        <f t="shared" si="5"/>
        <v>99.440996466245764</v>
      </c>
      <c r="Y241" s="76"/>
    </row>
    <row r="242" spans="2:25" ht="31.5" x14ac:dyDescent="0.25"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102" t="s">
        <v>86</v>
      </c>
      <c r="Q242" s="101">
        <v>811</v>
      </c>
      <c r="R242" s="100">
        <v>10</v>
      </c>
      <c r="S242" s="100">
        <v>1</v>
      </c>
      <c r="T242" s="99" t="s">
        <v>87</v>
      </c>
      <c r="U242" s="98" t="s">
        <v>2</v>
      </c>
      <c r="V242" s="97">
        <f t="shared" si="6"/>
        <v>610116</v>
      </c>
      <c r="W242" s="87">
        <f t="shared" si="6"/>
        <v>606705.43000000005</v>
      </c>
      <c r="X242" s="103">
        <f t="shared" si="5"/>
        <v>99.440996466245764</v>
      </c>
      <c r="Y242" s="76"/>
    </row>
    <row r="243" spans="2:25" ht="31.5" x14ac:dyDescent="0.25"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102" t="s">
        <v>122</v>
      </c>
      <c r="Q243" s="101">
        <v>811</v>
      </c>
      <c r="R243" s="100">
        <v>10</v>
      </c>
      <c r="S243" s="100">
        <v>1</v>
      </c>
      <c r="T243" s="99" t="s">
        <v>123</v>
      </c>
      <c r="U243" s="98" t="s">
        <v>2</v>
      </c>
      <c r="V243" s="97">
        <f t="shared" si="6"/>
        <v>610116</v>
      </c>
      <c r="W243" s="87">
        <f t="shared" si="6"/>
        <v>606705.43000000005</v>
      </c>
      <c r="X243" s="103">
        <f t="shared" si="5"/>
        <v>99.440996466245764</v>
      </c>
      <c r="Y243" s="76"/>
    </row>
    <row r="244" spans="2:25" ht="31.5" x14ac:dyDescent="0.25"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96" t="s">
        <v>3</v>
      </c>
      <c r="Q244" s="95">
        <v>811</v>
      </c>
      <c r="R244" s="94">
        <v>10</v>
      </c>
      <c r="S244" s="94">
        <v>1</v>
      </c>
      <c r="T244" s="93" t="s">
        <v>123</v>
      </c>
      <c r="U244" s="92">
        <v>300</v>
      </c>
      <c r="V244" s="91">
        <f t="shared" si="6"/>
        <v>610116</v>
      </c>
      <c r="W244" s="110">
        <f t="shared" si="6"/>
        <v>606705.43000000005</v>
      </c>
      <c r="X244" s="103">
        <f t="shared" si="5"/>
        <v>99.440996466245764</v>
      </c>
      <c r="Y244" s="76"/>
    </row>
    <row r="245" spans="2:25" ht="31.5" x14ac:dyDescent="0.25"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96" t="s">
        <v>5</v>
      </c>
      <c r="Q245" s="95">
        <v>811</v>
      </c>
      <c r="R245" s="94">
        <v>10</v>
      </c>
      <c r="S245" s="94">
        <v>1</v>
      </c>
      <c r="T245" s="93" t="s">
        <v>123</v>
      </c>
      <c r="U245" s="92">
        <v>310</v>
      </c>
      <c r="V245" s="91">
        <v>610116</v>
      </c>
      <c r="W245" s="110">
        <v>606705.43000000005</v>
      </c>
      <c r="X245" s="103">
        <f t="shared" si="5"/>
        <v>99.440996466245764</v>
      </c>
      <c r="Y245" s="76"/>
    </row>
    <row r="246" spans="2:25" ht="15.75" x14ac:dyDescent="0.25"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102" t="s">
        <v>4</v>
      </c>
      <c r="Q246" s="101">
        <v>811</v>
      </c>
      <c r="R246" s="100">
        <v>10</v>
      </c>
      <c r="S246" s="100">
        <v>3</v>
      </c>
      <c r="T246" s="99" t="s">
        <v>2</v>
      </c>
      <c r="U246" s="98" t="s">
        <v>2</v>
      </c>
      <c r="V246" s="97">
        <f t="shared" ref="V246:W249" si="7">V247</f>
        <v>8000</v>
      </c>
      <c r="W246" s="87">
        <f t="shared" si="7"/>
        <v>8000</v>
      </c>
      <c r="X246" s="103">
        <f t="shared" si="5"/>
        <v>100</v>
      </c>
      <c r="Y246" s="76"/>
    </row>
    <row r="247" spans="2:25" ht="31.5" x14ac:dyDescent="0.25"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102" t="s">
        <v>86</v>
      </c>
      <c r="Q247" s="101">
        <v>811</v>
      </c>
      <c r="R247" s="100">
        <v>10</v>
      </c>
      <c r="S247" s="100">
        <v>3</v>
      </c>
      <c r="T247" s="99" t="s">
        <v>87</v>
      </c>
      <c r="U247" s="98" t="s">
        <v>2</v>
      </c>
      <c r="V247" s="97">
        <f t="shared" si="7"/>
        <v>8000</v>
      </c>
      <c r="W247" s="87">
        <f t="shared" si="7"/>
        <v>8000</v>
      </c>
      <c r="X247" s="103">
        <f t="shared" si="5"/>
        <v>100</v>
      </c>
      <c r="Y247" s="76"/>
    </row>
    <row r="248" spans="2:25" ht="63" x14ac:dyDescent="0.25"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102" t="s">
        <v>124</v>
      </c>
      <c r="Q248" s="101">
        <v>811</v>
      </c>
      <c r="R248" s="100">
        <v>10</v>
      </c>
      <c r="S248" s="100">
        <v>3</v>
      </c>
      <c r="T248" s="99" t="s">
        <v>125</v>
      </c>
      <c r="U248" s="98" t="s">
        <v>2</v>
      </c>
      <c r="V248" s="97">
        <f t="shared" si="7"/>
        <v>8000</v>
      </c>
      <c r="W248" s="87">
        <f t="shared" si="7"/>
        <v>8000</v>
      </c>
      <c r="X248" s="103">
        <f t="shared" si="5"/>
        <v>100</v>
      </c>
      <c r="Y248" s="76"/>
    </row>
    <row r="249" spans="2:25" ht="31.5" x14ac:dyDescent="0.25"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96" t="s">
        <v>3</v>
      </c>
      <c r="Q249" s="95">
        <v>811</v>
      </c>
      <c r="R249" s="94">
        <v>10</v>
      </c>
      <c r="S249" s="94">
        <v>3</v>
      </c>
      <c r="T249" s="93" t="s">
        <v>125</v>
      </c>
      <c r="U249" s="92">
        <v>300</v>
      </c>
      <c r="V249" s="91">
        <f t="shared" si="7"/>
        <v>8000</v>
      </c>
      <c r="W249" s="90">
        <f t="shared" si="7"/>
        <v>8000</v>
      </c>
      <c r="X249" s="103">
        <f t="shared" si="5"/>
        <v>100</v>
      </c>
      <c r="Y249" s="76"/>
    </row>
    <row r="250" spans="2:25" ht="31.5" x14ac:dyDescent="0.25"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96" t="s">
        <v>5</v>
      </c>
      <c r="Q250" s="95">
        <v>811</v>
      </c>
      <c r="R250" s="94">
        <v>10</v>
      </c>
      <c r="S250" s="94">
        <v>3</v>
      </c>
      <c r="T250" s="93" t="s">
        <v>125</v>
      </c>
      <c r="U250" s="92">
        <v>310</v>
      </c>
      <c r="V250" s="91">
        <v>8000</v>
      </c>
      <c r="W250" s="118">
        <v>8000</v>
      </c>
      <c r="X250" s="103">
        <f t="shared" si="5"/>
        <v>100</v>
      </c>
      <c r="Y250" s="76"/>
    </row>
    <row r="251" spans="2:25" ht="15.75" x14ac:dyDescent="0.25"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102" t="s">
        <v>1</v>
      </c>
      <c r="Q251" s="101">
        <v>811</v>
      </c>
      <c r="R251" s="100">
        <v>11</v>
      </c>
      <c r="S251" s="100">
        <v>0</v>
      </c>
      <c r="T251" s="99" t="s">
        <v>2</v>
      </c>
      <c r="U251" s="98" t="s">
        <v>2</v>
      </c>
      <c r="V251" s="97">
        <f t="shared" ref="V251:W255" si="8">V252</f>
        <v>2325200</v>
      </c>
      <c r="W251" s="87">
        <f t="shared" si="8"/>
        <v>2325200</v>
      </c>
      <c r="X251" s="103">
        <f t="shared" si="5"/>
        <v>100</v>
      </c>
      <c r="Y251" s="76"/>
    </row>
    <row r="252" spans="2:25" ht="15.75" x14ac:dyDescent="0.25"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102" t="s">
        <v>0</v>
      </c>
      <c r="Q252" s="101">
        <v>811</v>
      </c>
      <c r="R252" s="100">
        <v>11</v>
      </c>
      <c r="S252" s="100">
        <v>2</v>
      </c>
      <c r="T252" s="99" t="s">
        <v>2</v>
      </c>
      <c r="U252" s="98" t="s">
        <v>2</v>
      </c>
      <c r="V252" s="97">
        <f t="shared" si="8"/>
        <v>2325200</v>
      </c>
      <c r="W252" s="87">
        <f t="shared" si="8"/>
        <v>2325200</v>
      </c>
      <c r="X252" s="103">
        <f t="shared" si="5"/>
        <v>100</v>
      </c>
      <c r="Y252" s="76"/>
    </row>
    <row r="253" spans="2:25" ht="31.5" x14ac:dyDescent="0.25"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102" t="s">
        <v>86</v>
      </c>
      <c r="Q253" s="101">
        <v>811</v>
      </c>
      <c r="R253" s="100">
        <v>11</v>
      </c>
      <c r="S253" s="100">
        <v>2</v>
      </c>
      <c r="T253" s="99" t="s">
        <v>87</v>
      </c>
      <c r="U253" s="98" t="s">
        <v>2</v>
      </c>
      <c r="V253" s="97">
        <f t="shared" si="8"/>
        <v>2325200</v>
      </c>
      <c r="W253" s="87">
        <f t="shared" si="8"/>
        <v>2325200</v>
      </c>
      <c r="X253" s="103">
        <f t="shared" si="5"/>
        <v>100</v>
      </c>
      <c r="Y253" s="76"/>
    </row>
    <row r="254" spans="2:25" ht="126" x14ac:dyDescent="0.25"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102" t="s">
        <v>126</v>
      </c>
      <c r="Q254" s="101">
        <v>811</v>
      </c>
      <c r="R254" s="100">
        <v>11</v>
      </c>
      <c r="S254" s="100">
        <v>2</v>
      </c>
      <c r="T254" s="99" t="s">
        <v>127</v>
      </c>
      <c r="U254" s="98" t="s">
        <v>2</v>
      </c>
      <c r="V254" s="97">
        <f t="shared" si="8"/>
        <v>2325200</v>
      </c>
      <c r="W254" s="87">
        <f t="shared" si="8"/>
        <v>2325200</v>
      </c>
      <c r="X254" s="103">
        <f t="shared" si="5"/>
        <v>100</v>
      </c>
      <c r="Y254" s="76"/>
    </row>
    <row r="255" spans="2:25" ht="15.75" x14ac:dyDescent="0.25"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96" t="s">
        <v>10</v>
      </c>
      <c r="Q255" s="95">
        <v>811</v>
      </c>
      <c r="R255" s="94">
        <v>11</v>
      </c>
      <c r="S255" s="94">
        <v>2</v>
      </c>
      <c r="T255" s="93" t="s">
        <v>127</v>
      </c>
      <c r="U255" s="92">
        <v>500</v>
      </c>
      <c r="V255" s="91">
        <f t="shared" si="8"/>
        <v>2325200</v>
      </c>
      <c r="W255" s="90">
        <f t="shared" si="8"/>
        <v>2325200</v>
      </c>
      <c r="X255" s="103">
        <f t="shared" si="5"/>
        <v>100</v>
      </c>
      <c r="Y255" s="76"/>
    </row>
    <row r="256" spans="2:25" ht="15.75" x14ac:dyDescent="0.25"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96" t="s">
        <v>9</v>
      </c>
      <c r="Q256" s="95">
        <v>811</v>
      </c>
      <c r="R256" s="94">
        <v>11</v>
      </c>
      <c r="S256" s="94">
        <v>2</v>
      </c>
      <c r="T256" s="93" t="s">
        <v>127</v>
      </c>
      <c r="U256" s="92">
        <v>540</v>
      </c>
      <c r="V256" s="91">
        <v>2325200</v>
      </c>
      <c r="W256" s="90">
        <v>2325200</v>
      </c>
      <c r="X256" s="103">
        <f t="shared" si="5"/>
        <v>100</v>
      </c>
      <c r="Y256" s="76"/>
    </row>
    <row r="257" spans="2:25" ht="15.75" x14ac:dyDescent="0.25"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89" t="s">
        <v>128</v>
      </c>
      <c r="Q257" s="88"/>
      <c r="R257" s="88"/>
      <c r="S257" s="88"/>
      <c r="T257" s="88"/>
      <c r="U257" s="88"/>
      <c r="V257" s="97">
        <f>V11</f>
        <v>442326479.92000008</v>
      </c>
      <c r="W257" s="87">
        <f>W11</f>
        <v>415560118.28000003</v>
      </c>
      <c r="X257" s="103">
        <f t="shared" si="5"/>
        <v>93.948731795383125</v>
      </c>
      <c r="Y257" s="76"/>
    </row>
  </sheetData>
  <mergeCells count="196">
    <mergeCell ref="Y9:Y10"/>
    <mergeCell ref="Z9:Z10"/>
    <mergeCell ref="B11:O11"/>
    <mergeCell ref="B12:O12"/>
    <mergeCell ref="W8:W10"/>
    <mergeCell ref="X8:X10"/>
    <mergeCell ref="P5:X5"/>
    <mergeCell ref="P8:P10"/>
    <mergeCell ref="Q8:Q10"/>
    <mergeCell ref="R8:R10"/>
    <mergeCell ref="S8:S10"/>
    <mergeCell ref="T8:T10"/>
    <mergeCell ref="U8:U10"/>
    <mergeCell ref="V8:V10"/>
    <mergeCell ref="B16:O16"/>
    <mergeCell ref="B17:O17"/>
    <mergeCell ref="B18:O18"/>
    <mergeCell ref="B13:O13"/>
    <mergeCell ref="E14:O14"/>
    <mergeCell ref="I15:O15"/>
    <mergeCell ref="B22:O22"/>
    <mergeCell ref="E23:O23"/>
    <mergeCell ref="I24:O24"/>
    <mergeCell ref="B19:O19"/>
    <mergeCell ref="B20:O20"/>
    <mergeCell ref="B21:O21"/>
    <mergeCell ref="E28:O28"/>
    <mergeCell ref="I29:O29"/>
    <mergeCell ref="B30:O30"/>
    <mergeCell ref="B25:O25"/>
    <mergeCell ref="B26:O26"/>
    <mergeCell ref="B27:O27"/>
    <mergeCell ref="B34:O34"/>
    <mergeCell ref="B35:O35"/>
    <mergeCell ref="B36:O36"/>
    <mergeCell ref="B31:O31"/>
    <mergeCell ref="B32:O32"/>
    <mergeCell ref="B33:O33"/>
    <mergeCell ref="B48:O48"/>
    <mergeCell ref="E51:O51"/>
    <mergeCell ref="I52:O52"/>
    <mergeCell ref="I55:O55"/>
    <mergeCell ref="B40:O40"/>
    <mergeCell ref="B41:O41"/>
    <mergeCell ref="E42:O42"/>
    <mergeCell ref="I37:O37"/>
    <mergeCell ref="B38:O38"/>
    <mergeCell ref="B39:O39"/>
    <mergeCell ref="I46:O46"/>
    <mergeCell ref="B47:O47"/>
    <mergeCell ref="B45:O45"/>
    <mergeCell ref="I43:O43"/>
    <mergeCell ref="B44:O44"/>
    <mergeCell ref="B53:O53"/>
    <mergeCell ref="B54:O54"/>
    <mergeCell ref="B58:O58"/>
    <mergeCell ref="B59:O59"/>
    <mergeCell ref="I60:O60"/>
    <mergeCell ref="E56:O56"/>
    <mergeCell ref="I57:O57"/>
    <mergeCell ref="E49:O49"/>
    <mergeCell ref="I50:O50"/>
    <mergeCell ref="I73:O73"/>
    <mergeCell ref="B74:O74"/>
    <mergeCell ref="B75:O75"/>
    <mergeCell ref="B82:O82"/>
    <mergeCell ref="E64:O64"/>
    <mergeCell ref="I65:O65"/>
    <mergeCell ref="B66:O66"/>
    <mergeCell ref="B61:O61"/>
    <mergeCell ref="B62:O62"/>
    <mergeCell ref="B63:O63"/>
    <mergeCell ref="I70:O70"/>
    <mergeCell ref="B71:O71"/>
    <mergeCell ref="B72:O72"/>
    <mergeCell ref="B67:O67"/>
    <mergeCell ref="B68:O68"/>
    <mergeCell ref="E69:O69"/>
    <mergeCell ref="B85:O85"/>
    <mergeCell ref="B86:O86"/>
    <mergeCell ref="I87:O87"/>
    <mergeCell ref="B83:O83"/>
    <mergeCell ref="I84:O84"/>
    <mergeCell ref="B79:O79"/>
    <mergeCell ref="B80:O80"/>
    <mergeCell ref="I81:O81"/>
    <mergeCell ref="I76:O76"/>
    <mergeCell ref="B77:O77"/>
    <mergeCell ref="B78:O78"/>
    <mergeCell ref="B94:O94"/>
    <mergeCell ref="B95:O95"/>
    <mergeCell ref="B96:O96"/>
    <mergeCell ref="B91:O91"/>
    <mergeCell ref="I92:O92"/>
    <mergeCell ref="B93:O93"/>
    <mergeCell ref="B88:O88"/>
    <mergeCell ref="B89:O89"/>
    <mergeCell ref="B90:O90"/>
    <mergeCell ref="B103:O103"/>
    <mergeCell ref="B104:O104"/>
    <mergeCell ref="B105:O105"/>
    <mergeCell ref="B100:O100"/>
    <mergeCell ref="B101:O101"/>
    <mergeCell ref="I102:O102"/>
    <mergeCell ref="I97:O97"/>
    <mergeCell ref="B98:O98"/>
    <mergeCell ref="B99:O99"/>
    <mergeCell ref="B112:O112"/>
    <mergeCell ref="B113:O113"/>
    <mergeCell ref="I114:O114"/>
    <mergeCell ref="B109:O109"/>
    <mergeCell ref="B110:O110"/>
    <mergeCell ref="I111:O111"/>
    <mergeCell ref="B106:O106"/>
    <mergeCell ref="E107:O107"/>
    <mergeCell ref="I108:O108"/>
    <mergeCell ref="B121:O121"/>
    <mergeCell ref="I122:O122"/>
    <mergeCell ref="B123:O123"/>
    <mergeCell ref="B118:O118"/>
    <mergeCell ref="I119:O119"/>
    <mergeCell ref="B120:O120"/>
    <mergeCell ref="B115:O115"/>
    <mergeCell ref="B116:O116"/>
    <mergeCell ref="B117:O117"/>
    <mergeCell ref="B130:O130"/>
    <mergeCell ref="B131:O131"/>
    <mergeCell ref="I132:O132"/>
    <mergeCell ref="I127:O127"/>
    <mergeCell ref="B128:O128"/>
    <mergeCell ref="B129:O129"/>
    <mergeCell ref="B124:O124"/>
    <mergeCell ref="B125:O125"/>
    <mergeCell ref="E126:O126"/>
    <mergeCell ref="I139:O139"/>
    <mergeCell ref="B140:O140"/>
    <mergeCell ref="B141:O141"/>
    <mergeCell ref="B136:O136"/>
    <mergeCell ref="B137:O137"/>
    <mergeCell ref="B138:O138"/>
    <mergeCell ref="B133:O133"/>
    <mergeCell ref="B134:O134"/>
    <mergeCell ref="B135:O135"/>
    <mergeCell ref="B148:O148"/>
    <mergeCell ref="I149:O149"/>
    <mergeCell ref="B150:O150"/>
    <mergeCell ref="B145:O145"/>
    <mergeCell ref="I146:O146"/>
    <mergeCell ref="B147:O147"/>
    <mergeCell ref="B142:O142"/>
    <mergeCell ref="B143:O143"/>
    <mergeCell ref="B144:O144"/>
    <mergeCell ref="B160:O160"/>
    <mergeCell ref="B157:O157"/>
    <mergeCell ref="I158:O158"/>
    <mergeCell ref="B159:O159"/>
    <mergeCell ref="B154:O154"/>
    <mergeCell ref="I155:O155"/>
    <mergeCell ref="B156:O156"/>
    <mergeCell ref="B151:O151"/>
    <mergeCell ref="I152:O152"/>
    <mergeCell ref="B153:O153"/>
    <mergeCell ref="I165:O165"/>
    <mergeCell ref="B166:O166"/>
    <mergeCell ref="B173:O173"/>
    <mergeCell ref="E174:O174"/>
    <mergeCell ref="G169:O169"/>
    <mergeCell ref="I170:O170"/>
    <mergeCell ref="B171:O171"/>
    <mergeCell ref="B161:O161"/>
    <mergeCell ref="I162:O162"/>
    <mergeCell ref="B163:O163"/>
    <mergeCell ref="P1:Z1"/>
    <mergeCell ref="P2:Z2"/>
    <mergeCell ref="P3:Z3"/>
    <mergeCell ref="B190:O190"/>
    <mergeCell ref="B191:O191"/>
    <mergeCell ref="I187:O187"/>
    <mergeCell ref="B188:O188"/>
    <mergeCell ref="B189:O189"/>
    <mergeCell ref="B184:O184"/>
    <mergeCell ref="B185:O185"/>
    <mergeCell ref="E186:O186"/>
    <mergeCell ref="B181:O181"/>
    <mergeCell ref="B182:O182"/>
    <mergeCell ref="I183:O183"/>
    <mergeCell ref="E178:O178"/>
    <mergeCell ref="G179:O179"/>
    <mergeCell ref="I180:O180"/>
    <mergeCell ref="I175:O175"/>
    <mergeCell ref="B176:O176"/>
    <mergeCell ref="B177:O177"/>
    <mergeCell ref="B172:O172"/>
    <mergeCell ref="B167:O167"/>
    <mergeCell ref="I168:O168"/>
    <mergeCell ref="B164:O164"/>
  </mergeCells>
  <printOptions gridLinesSet="0"/>
  <pageMargins left="0.59055118110236227" right="0.39370078740157483" top="0.39370078740157483" bottom="0" header="0" footer="0"/>
  <pageSetup paperSize="9" scale="56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A36" workbookViewId="0">
      <selection activeCell="A4" sqref="A4:L5"/>
    </sheetView>
  </sheetViews>
  <sheetFormatPr defaultRowHeight="12.75" x14ac:dyDescent="0.2"/>
  <cols>
    <col min="1" max="1" width="61.28515625" style="1" customWidth="1"/>
    <col min="2" max="2" width="2.85546875" style="1" customWidth="1"/>
    <col min="3" max="3" width="2.28515625" style="1" customWidth="1"/>
    <col min="4" max="4" width="2.42578125" style="1" customWidth="1"/>
    <col min="5" max="7" width="2.28515625" style="1" customWidth="1"/>
    <col min="8" max="8" width="7.7109375" style="1" customWidth="1"/>
    <col min="9" max="9" width="8.28515625" style="1" customWidth="1"/>
    <col min="10" max="10" width="12.42578125" style="1" customWidth="1"/>
    <col min="11" max="11" width="14.85546875" style="1" customWidth="1"/>
    <col min="12" max="12" width="5.5703125" style="1" hidden="1" customWidth="1"/>
    <col min="13" max="16384" width="9.140625" style="1"/>
  </cols>
  <sheetData>
    <row r="1" spans="1:17" x14ac:dyDescent="0.2">
      <c r="A1" s="163" t="s">
        <v>85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7" ht="31.5" customHeight="1" x14ac:dyDescent="0.2">
      <c r="A2" s="86" t="s">
        <v>394</v>
      </c>
      <c r="B2" s="173" t="s">
        <v>396</v>
      </c>
      <c r="C2" s="173"/>
      <c r="D2" s="173"/>
      <c r="E2" s="173"/>
      <c r="F2" s="173"/>
      <c r="G2" s="173"/>
      <c r="H2" s="173"/>
      <c r="I2" s="173"/>
      <c r="J2" s="173"/>
      <c r="K2" s="173"/>
      <c r="L2" s="86"/>
    </row>
    <row r="3" spans="1:17" x14ac:dyDescent="0.2">
      <c r="A3" s="163" t="s">
        <v>403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7" ht="15" customHeight="1" x14ac:dyDescent="0.2">
      <c r="A4" s="164" t="s">
        <v>393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</row>
    <row r="5" spans="1:17" ht="46.5" customHeight="1" x14ac:dyDescent="0.2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7" ht="15" customHeight="1" x14ac:dyDescent="0.25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4"/>
      <c r="L6" s="4"/>
    </row>
    <row r="7" spans="1:17" ht="15.75" customHeight="1" x14ac:dyDescent="0.2">
      <c r="A7" s="172" t="s">
        <v>56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7" ht="68.25" customHeight="1" x14ac:dyDescent="0.2">
      <c r="A8" s="37" t="s">
        <v>84</v>
      </c>
      <c r="B8" s="168" t="s">
        <v>83</v>
      </c>
      <c r="C8" s="169"/>
      <c r="D8" s="169"/>
      <c r="E8" s="169"/>
      <c r="F8" s="169"/>
      <c r="G8" s="169"/>
      <c r="H8" s="169"/>
      <c r="I8" s="170"/>
      <c r="J8" s="38" t="s">
        <v>52</v>
      </c>
      <c r="K8" s="23" t="s">
        <v>51</v>
      </c>
      <c r="L8" s="8" t="s">
        <v>50</v>
      </c>
    </row>
    <row r="9" spans="1:17" x14ac:dyDescent="0.2">
      <c r="A9" s="39" t="s">
        <v>82</v>
      </c>
      <c r="B9" s="165"/>
      <c r="C9" s="166"/>
      <c r="D9" s="166"/>
      <c r="E9" s="166"/>
      <c r="F9" s="166"/>
      <c r="G9" s="166"/>
      <c r="H9" s="166"/>
      <c r="I9" s="167"/>
      <c r="J9" s="40">
        <f>J10+J24</f>
        <v>28070109.140000105</v>
      </c>
      <c r="K9" s="40">
        <f>K10+K24</f>
        <v>-5217113.0199998617</v>
      </c>
      <c r="L9" s="7"/>
    </row>
    <row r="10" spans="1:17" ht="25.5" x14ac:dyDescent="0.2">
      <c r="A10" s="41" t="s">
        <v>81</v>
      </c>
      <c r="B10" s="160" t="s">
        <v>130</v>
      </c>
      <c r="C10" s="161"/>
      <c r="D10" s="161"/>
      <c r="E10" s="161"/>
      <c r="F10" s="161"/>
      <c r="G10" s="161"/>
      <c r="H10" s="161"/>
      <c r="I10" s="162"/>
      <c r="J10" s="42">
        <f>J12+J14+J16+J18</f>
        <v>0</v>
      </c>
      <c r="K10" s="42">
        <f>K12+K14+K16+K18</f>
        <v>0</v>
      </c>
      <c r="L10" s="7"/>
      <c r="M10" s="11"/>
      <c r="N10" s="10"/>
      <c r="O10" s="10"/>
      <c r="P10" s="10"/>
      <c r="Q10" s="10"/>
    </row>
    <row r="11" spans="1:17" ht="22.5" hidden="1" customHeight="1" x14ac:dyDescent="0.2">
      <c r="A11" s="43" t="s">
        <v>80</v>
      </c>
      <c r="B11" s="160"/>
      <c r="C11" s="161"/>
      <c r="D11" s="161"/>
      <c r="E11" s="161"/>
      <c r="F11" s="161"/>
      <c r="G11" s="161"/>
      <c r="H11" s="161"/>
      <c r="I11" s="162"/>
      <c r="J11" s="42">
        <f>J12</f>
        <v>0</v>
      </c>
      <c r="K11" s="42">
        <f>K12</f>
        <v>0</v>
      </c>
      <c r="L11" s="7"/>
    </row>
    <row r="12" spans="1:17" ht="22.5" hidden="1" customHeight="1" x14ac:dyDescent="0.2">
      <c r="A12" s="43" t="s">
        <v>80</v>
      </c>
      <c r="B12" s="160"/>
      <c r="C12" s="161"/>
      <c r="D12" s="161"/>
      <c r="E12" s="161"/>
      <c r="F12" s="161"/>
      <c r="G12" s="161"/>
      <c r="H12" s="161"/>
      <c r="I12" s="162"/>
      <c r="J12" s="44">
        <f>J13</f>
        <v>0</v>
      </c>
      <c r="K12" s="45"/>
      <c r="L12" s="7"/>
    </row>
    <row r="13" spans="1:17" ht="27.75" hidden="1" customHeight="1" x14ac:dyDescent="0.2">
      <c r="A13" s="43" t="s">
        <v>79</v>
      </c>
      <c r="B13" s="160"/>
      <c r="C13" s="161"/>
      <c r="D13" s="161"/>
      <c r="E13" s="161"/>
      <c r="F13" s="161"/>
      <c r="G13" s="161"/>
      <c r="H13" s="161"/>
      <c r="I13" s="162"/>
      <c r="J13" s="44">
        <v>0</v>
      </c>
      <c r="K13" s="45"/>
      <c r="L13" s="7"/>
    </row>
    <row r="14" spans="1:17" ht="25.5" x14ac:dyDescent="0.2">
      <c r="A14" s="43" t="s">
        <v>78</v>
      </c>
      <c r="B14" s="160" t="s">
        <v>131</v>
      </c>
      <c r="C14" s="161"/>
      <c r="D14" s="161"/>
      <c r="E14" s="161"/>
      <c r="F14" s="161"/>
      <c r="G14" s="161"/>
      <c r="H14" s="161"/>
      <c r="I14" s="162"/>
      <c r="J14" s="44">
        <f>J15</f>
        <v>0</v>
      </c>
      <c r="K14" s="44">
        <f>K15</f>
        <v>0</v>
      </c>
      <c r="L14" s="7"/>
      <c r="M14" s="12"/>
    </row>
    <row r="15" spans="1:17" ht="25.5" x14ac:dyDescent="0.2">
      <c r="A15" s="43" t="s">
        <v>77</v>
      </c>
      <c r="B15" s="160" t="s">
        <v>132</v>
      </c>
      <c r="C15" s="161"/>
      <c r="D15" s="161"/>
      <c r="E15" s="161"/>
      <c r="F15" s="161"/>
      <c r="G15" s="161"/>
      <c r="H15" s="161"/>
      <c r="I15" s="162"/>
      <c r="J15" s="44">
        <v>0</v>
      </c>
      <c r="K15" s="45">
        <v>0</v>
      </c>
      <c r="L15" s="7"/>
      <c r="M15" s="12"/>
    </row>
    <row r="16" spans="1:17" ht="22.5" hidden="1" customHeight="1" x14ac:dyDescent="0.2">
      <c r="A16" s="43" t="s">
        <v>76</v>
      </c>
      <c r="B16" s="160"/>
      <c r="C16" s="161"/>
      <c r="D16" s="161"/>
      <c r="E16" s="161"/>
      <c r="F16" s="161"/>
      <c r="G16" s="161"/>
      <c r="H16" s="161"/>
      <c r="I16" s="162"/>
      <c r="J16" s="44">
        <f>J17</f>
        <v>0</v>
      </c>
      <c r="K16" s="45"/>
      <c r="L16" s="7"/>
      <c r="M16" s="12"/>
    </row>
    <row r="17" spans="1:13" ht="22.5" hidden="1" customHeight="1" x14ac:dyDescent="0.2">
      <c r="A17" s="43" t="s">
        <v>75</v>
      </c>
      <c r="B17" s="160"/>
      <c r="C17" s="161"/>
      <c r="D17" s="161"/>
      <c r="E17" s="161"/>
      <c r="F17" s="161"/>
      <c r="G17" s="161"/>
      <c r="H17" s="161"/>
      <c r="I17" s="162"/>
      <c r="J17" s="44">
        <v>0</v>
      </c>
      <c r="K17" s="45"/>
      <c r="L17" s="7"/>
      <c r="M17" s="12"/>
    </row>
    <row r="18" spans="1:13" ht="25.5" x14ac:dyDescent="0.2">
      <c r="A18" s="43" t="s">
        <v>74</v>
      </c>
      <c r="B18" s="160" t="s">
        <v>133</v>
      </c>
      <c r="C18" s="161"/>
      <c r="D18" s="161"/>
      <c r="E18" s="161"/>
      <c r="F18" s="161"/>
      <c r="G18" s="161"/>
      <c r="H18" s="161"/>
      <c r="I18" s="162"/>
      <c r="J18" s="44">
        <f>J19</f>
        <v>0</v>
      </c>
      <c r="K18" s="44">
        <f>K19</f>
        <v>0</v>
      </c>
      <c r="L18" s="7"/>
      <c r="M18" s="12"/>
    </row>
    <row r="19" spans="1:13" ht="25.5" x14ac:dyDescent="0.2">
      <c r="A19" s="43" t="s">
        <v>73</v>
      </c>
      <c r="B19" s="160" t="s">
        <v>134</v>
      </c>
      <c r="C19" s="161"/>
      <c r="D19" s="161"/>
      <c r="E19" s="161"/>
      <c r="F19" s="161"/>
      <c r="G19" s="161"/>
      <c r="H19" s="161"/>
      <c r="I19" s="162"/>
      <c r="J19" s="44">
        <v>0</v>
      </c>
      <c r="K19" s="46">
        <v>0</v>
      </c>
      <c r="L19" s="7"/>
      <c r="M19" s="12"/>
    </row>
    <row r="20" spans="1:13" ht="22.5" hidden="1" customHeight="1" x14ac:dyDescent="0.2">
      <c r="A20" s="43" t="s">
        <v>72</v>
      </c>
      <c r="B20" s="160"/>
      <c r="C20" s="161"/>
      <c r="D20" s="161"/>
      <c r="E20" s="161"/>
      <c r="F20" s="161"/>
      <c r="G20" s="161"/>
      <c r="H20" s="161"/>
      <c r="I20" s="162"/>
      <c r="J20" s="44">
        <f>J21</f>
        <v>0</v>
      </c>
      <c r="K20" s="45"/>
      <c r="L20" s="7"/>
      <c r="M20" s="12"/>
    </row>
    <row r="21" spans="1:13" ht="22.5" hidden="1" customHeight="1" x14ac:dyDescent="0.2">
      <c r="A21" s="43" t="s">
        <v>71</v>
      </c>
      <c r="B21" s="160"/>
      <c r="C21" s="161"/>
      <c r="D21" s="161"/>
      <c r="E21" s="161"/>
      <c r="F21" s="161"/>
      <c r="G21" s="161"/>
      <c r="H21" s="161"/>
      <c r="I21" s="162"/>
      <c r="J21" s="44"/>
      <c r="K21" s="45"/>
      <c r="L21" s="7"/>
      <c r="M21" s="12"/>
    </row>
    <row r="22" spans="1:13" ht="22.5" hidden="1" customHeight="1" x14ac:dyDescent="0.2">
      <c r="A22" s="43" t="s">
        <v>70</v>
      </c>
      <c r="B22" s="160"/>
      <c r="C22" s="161"/>
      <c r="D22" s="161"/>
      <c r="E22" s="161"/>
      <c r="F22" s="161"/>
      <c r="G22" s="161"/>
      <c r="H22" s="161"/>
      <c r="I22" s="162"/>
      <c r="J22" s="44">
        <f>J23</f>
        <v>0</v>
      </c>
      <c r="K22" s="45"/>
      <c r="L22" s="7"/>
      <c r="M22" s="12"/>
    </row>
    <row r="23" spans="1:13" ht="22.5" hidden="1" customHeight="1" x14ac:dyDescent="0.2">
      <c r="A23" s="43" t="s">
        <v>69</v>
      </c>
      <c r="B23" s="160"/>
      <c r="C23" s="161"/>
      <c r="D23" s="161"/>
      <c r="E23" s="161"/>
      <c r="F23" s="161"/>
      <c r="G23" s="161"/>
      <c r="H23" s="161"/>
      <c r="I23" s="162"/>
      <c r="J23" s="44"/>
      <c r="K23" s="45"/>
      <c r="L23" s="7"/>
      <c r="M23" s="12"/>
    </row>
    <row r="24" spans="1:13" x14ac:dyDescent="0.2">
      <c r="A24" s="43" t="s">
        <v>68</v>
      </c>
      <c r="B24" s="160" t="s">
        <v>135</v>
      </c>
      <c r="C24" s="161"/>
      <c r="D24" s="161"/>
      <c r="E24" s="161"/>
      <c r="F24" s="161"/>
      <c r="G24" s="161"/>
      <c r="H24" s="161"/>
      <c r="I24" s="162"/>
      <c r="J24" s="44">
        <f>J26+J25</f>
        <v>28070109.140000105</v>
      </c>
      <c r="K24" s="47">
        <f>K26+K25</f>
        <v>-5217113.0199998617</v>
      </c>
      <c r="L24" s="7"/>
      <c r="M24" s="12"/>
    </row>
    <row r="25" spans="1:13" ht="25.5" x14ac:dyDescent="0.2">
      <c r="A25" s="43" t="s">
        <v>67</v>
      </c>
      <c r="B25" s="160" t="s">
        <v>136</v>
      </c>
      <c r="C25" s="161"/>
      <c r="D25" s="161"/>
      <c r="E25" s="161"/>
      <c r="F25" s="161"/>
      <c r="G25" s="161"/>
      <c r="H25" s="161"/>
      <c r="I25" s="162"/>
      <c r="J25" s="44">
        <f>-'Доходы '!D60</f>
        <v>-414256370.77999997</v>
      </c>
      <c r="K25" s="44">
        <f>-'Доходы '!E60</f>
        <v>-420777231.29999989</v>
      </c>
      <c r="L25" s="5">
        <f>K25*100/J25</f>
        <v>101.57411230821191</v>
      </c>
      <c r="M25" s="12"/>
    </row>
    <row r="26" spans="1:13" ht="25.5" x14ac:dyDescent="0.2">
      <c r="A26" s="43" t="s">
        <v>66</v>
      </c>
      <c r="B26" s="160" t="s">
        <v>137</v>
      </c>
      <c r="C26" s="161"/>
      <c r="D26" s="161"/>
      <c r="E26" s="161"/>
      <c r="F26" s="161"/>
      <c r="G26" s="161"/>
      <c r="H26" s="161"/>
      <c r="I26" s="162"/>
      <c r="J26" s="44">
        <f>'расходы 2024г.'!K33</f>
        <v>442326479.92000008</v>
      </c>
      <c r="K26" s="44">
        <f>'расходы 2024г.'!L33</f>
        <v>415560118.28000003</v>
      </c>
      <c r="L26" s="6" t="e">
        <f>'ведомст 2024'!#REF!</f>
        <v>#REF!</v>
      </c>
      <c r="M26" s="12"/>
    </row>
    <row r="27" spans="1:13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</sheetData>
  <mergeCells count="25">
    <mergeCell ref="B11:I11"/>
    <mergeCell ref="B10:I10"/>
    <mergeCell ref="A1:L1"/>
    <mergeCell ref="A3:L3"/>
    <mergeCell ref="A4:L5"/>
    <mergeCell ref="B9:I9"/>
    <mergeCell ref="B8:I8"/>
    <mergeCell ref="A6:J6"/>
    <mergeCell ref="A7:L7"/>
    <mergeCell ref="B2:K2"/>
    <mergeCell ref="B12:I12"/>
    <mergeCell ref="B13:I13"/>
    <mergeCell ref="B14:I14"/>
    <mergeCell ref="B15:I15"/>
    <mergeCell ref="B24:I24"/>
    <mergeCell ref="B16:I16"/>
    <mergeCell ref="B17:I17"/>
    <mergeCell ref="B25:I25"/>
    <mergeCell ref="B26:I26"/>
    <mergeCell ref="B18:I18"/>
    <mergeCell ref="B19:I19"/>
    <mergeCell ref="B20:I20"/>
    <mergeCell ref="B21:I21"/>
    <mergeCell ref="B22:I22"/>
    <mergeCell ref="B23:I23"/>
  </mergeCells>
  <pageMargins left="0.35433070866141736" right="0.15748031496062992" top="0.98425196850393704" bottom="0.98425196850393704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 </vt:lpstr>
      <vt:lpstr>расходы 2024г.</vt:lpstr>
      <vt:lpstr>ведомст 2024</vt:lpstr>
      <vt:lpstr>Источ фин деф 2024 г</vt:lpstr>
      <vt:lpstr>'ведомст 2024'!Наим_бюджета</vt:lpstr>
      <vt:lpstr>'расходы 2024г.'!Наим_бюджета</vt:lpstr>
      <vt:lpstr>'Доходы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2025-05-29T08:42:43Z</dcterms:modified>
</cp:coreProperties>
</file>